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studios-Madrid\ESTADISTICAS\ESTADÍSTICAS MENSUALES REV. BOLSA ON LINE\4. Operaciones corporativas con acciones\"/>
    </mc:Choice>
  </mc:AlternateContent>
  <xr:revisionPtr revIDLastSave="0" documentId="8_{890D848B-7B17-44CD-86DC-601134CBE920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TABLA 04-01 (Resumen OPVS)" sheetId="1" r:id="rId1"/>
  </sheets>
  <externalReferences>
    <externalReference r:id="rId2"/>
  </externalReferences>
  <definedNames>
    <definedName name="_xlnm.Print_Area" localSheetId="0">'TABLA 04-01 (Resumen OPVS)'!$A$4:$L$155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8" i="1"/>
  <c r="G8" i="1"/>
  <c r="G13" i="1"/>
  <c r="G12" i="1"/>
  <c r="G11" i="1"/>
  <c r="E14" i="1"/>
  <c r="I14" i="1" s="1"/>
  <c r="I18" i="1"/>
  <c r="I15" i="1"/>
  <c r="G18" i="1"/>
  <c r="G15" i="1"/>
  <c r="G37" i="1"/>
  <c r="G36" i="1"/>
  <c r="G33" i="1"/>
  <c r="G34" i="1"/>
  <c r="E35" i="1"/>
  <c r="I33" i="1" s="1"/>
  <c r="G38" i="1"/>
  <c r="E39" i="1"/>
  <c r="I36" i="1" s="1"/>
  <c r="G42" i="1"/>
  <c r="G41" i="1"/>
  <c r="G40" i="1"/>
  <c r="E43" i="1"/>
  <c r="I40" i="1" s="1"/>
  <c r="I44" i="1"/>
  <c r="I47" i="1"/>
  <c r="G48" i="1"/>
  <c r="G47" i="1"/>
  <c r="G124" i="1"/>
  <c r="G126" i="1"/>
  <c r="G123" i="1"/>
  <c r="G129" i="1"/>
  <c r="G127" i="1"/>
  <c r="G120" i="1"/>
  <c r="I126" i="1"/>
  <c r="G153" i="1"/>
  <c r="I53" i="1"/>
  <c r="G53" i="1"/>
  <c r="G56" i="1"/>
  <c r="I59" i="1"/>
  <c r="I56" i="1"/>
  <c r="G59" i="1"/>
  <c r="G62" i="1"/>
  <c r="G65" i="1"/>
  <c r="G68" i="1"/>
  <c r="I62" i="1"/>
  <c r="I65" i="1"/>
  <c r="I68" i="1"/>
  <c r="I71" i="1"/>
  <c r="I74" i="1"/>
  <c r="I83" i="1"/>
  <c r="I80" i="1"/>
  <c r="G71" i="1"/>
  <c r="G77" i="1"/>
  <c r="G80" i="1"/>
  <c r="G83" i="1"/>
  <c r="I77" i="1"/>
  <c r="I86" i="1"/>
  <c r="G86" i="1"/>
  <c r="I89" i="1"/>
  <c r="G89" i="1"/>
  <c r="I92" i="1"/>
  <c r="G92" i="1"/>
  <c r="I95" i="1"/>
  <c r="G95" i="1"/>
  <c r="I98" i="1"/>
  <c r="G98" i="1"/>
  <c r="G104" i="1"/>
  <c r="E110" i="1"/>
  <c r="I110" i="1" s="1"/>
  <c r="I111" i="1"/>
  <c r="G109" i="1"/>
  <c r="G108" i="1"/>
  <c r="G107" i="1"/>
  <c r="G111" i="1"/>
  <c r="I114" i="1"/>
  <c r="G114" i="1"/>
  <c r="I117" i="1"/>
  <c r="G117" i="1"/>
  <c r="I120" i="1"/>
  <c r="I123" i="1"/>
  <c r="I129" i="1"/>
  <c r="I132" i="1"/>
  <c r="I135" i="1"/>
  <c r="I138" i="1"/>
  <c r="I141" i="1"/>
  <c r="G141" i="1"/>
  <c r="G138" i="1"/>
  <c r="G132" i="1"/>
  <c r="G135" i="1"/>
  <c r="G144" i="1"/>
  <c r="I144" i="1"/>
  <c r="G147" i="1"/>
  <c r="I147" i="1"/>
  <c r="G150" i="1"/>
  <c r="I150" i="1"/>
  <c r="G159" i="1"/>
  <c r="H159" i="1"/>
  <c r="I159" i="1" s="1"/>
  <c r="G162" i="1"/>
  <c r="E164" i="1"/>
  <c r="I162" i="1" s="1"/>
  <c r="G165" i="1"/>
  <c r="E167" i="1"/>
  <c r="I165" i="1" s="1"/>
  <c r="G171" i="1"/>
  <c r="G174" i="1"/>
  <c r="G180" i="1"/>
  <c r="E181" i="1"/>
  <c r="G181" i="1" s="1"/>
  <c r="G184" i="1" s="1"/>
  <c r="G182" i="1"/>
  <c r="G183" i="1"/>
  <c r="G185" i="1"/>
  <c r="G186" i="1"/>
  <c r="G187" i="1"/>
  <c r="E188" i="1"/>
  <c r="G189" i="1"/>
  <c r="G190" i="1"/>
  <c r="G191" i="1" s="1"/>
  <c r="E191" i="1"/>
  <c r="G195" i="1"/>
  <c r="G196" i="1"/>
  <c r="G197" i="1" s="1"/>
  <c r="E197" i="1"/>
  <c r="G198" i="1"/>
  <c r="G199" i="1"/>
  <c r="E200" i="1"/>
  <c r="I198" i="1" s="1"/>
  <c r="G201" i="1"/>
  <c r="I201" i="1"/>
  <c r="G204" i="1"/>
  <c r="G208" i="1"/>
  <c r="E209" i="1"/>
  <c r="I204" i="1" s="1"/>
  <c r="G213" i="1"/>
  <c r="I213" i="1"/>
  <c r="G216" i="1"/>
  <c r="I216" i="1"/>
  <c r="E219" i="1"/>
  <c r="G219" i="1" s="1"/>
  <c r="E221" i="1"/>
  <c r="I219" i="1" s="1"/>
  <c r="G220" i="1"/>
  <c r="G225" i="1"/>
  <c r="I225" i="1"/>
  <c r="G228" i="1"/>
  <c r="I228" i="1"/>
  <c r="G231" i="1"/>
  <c r="I231" i="1"/>
  <c r="E247" i="1"/>
  <c r="G247" i="1"/>
  <c r="I248" i="1"/>
  <c r="E253" i="1"/>
  <c r="I251" i="1" s="1"/>
  <c r="G253" i="1"/>
  <c r="E279" i="1"/>
  <c r="G279" i="1"/>
  <c r="G280" i="1"/>
  <c r="E304" i="1"/>
  <c r="G304" i="1"/>
  <c r="I479" i="1"/>
  <c r="E481" i="1"/>
  <c r="E184" i="1"/>
  <c r="G35" i="1" l="1"/>
  <c r="G43" i="1"/>
  <c r="G188" i="1"/>
  <c r="G221" i="1"/>
  <c r="G39" i="1"/>
  <c r="G200" i="1"/>
  <c r="G49" i="1"/>
  <c r="G14" i="1"/>
  <c r="G110" i="1"/>
  <c r="G209" i="1"/>
</calcChain>
</file>

<file path=xl/sharedStrings.xml><?xml version="1.0" encoding="utf-8"?>
<sst xmlns="http://schemas.openxmlformats.org/spreadsheetml/2006/main" count="3204" uniqueCount="748">
  <si>
    <t>OFERTAS PÚBLICAS DE VENTA (OPV), SUSCRIPCIÓN (OPS) Y OTRAS (2010-2021)</t>
  </si>
  <si>
    <t>INITIAL PUBLIC OFFERING (IPO), OTHER PUBLIC OFFERINGS(1) AND OTHER PLACEMENTS (2010-2021)</t>
  </si>
  <si>
    <t>Emisora / Plazo / Fecha de admisión</t>
  </si>
  <si>
    <t>Tipo de  Operación</t>
  </si>
  <si>
    <t>Nº Títulos colocados en la operación</t>
  </si>
  <si>
    <r>
      <t>Precio</t>
    </r>
    <r>
      <rPr>
        <b/>
        <vertAlign val="superscript"/>
        <sz val="9"/>
        <color indexed="9"/>
        <rFont val="Noto Sans"/>
        <family val="2"/>
      </rPr>
      <t xml:space="preserve">(2)
</t>
    </r>
    <r>
      <rPr>
        <b/>
        <sz val="9"/>
        <color indexed="9"/>
        <rFont val="Noto Sans"/>
        <family val="2"/>
      </rPr>
      <t>(Euros)</t>
    </r>
  </si>
  <si>
    <t>Volumen Efectivo operación
(Mill. Euros)</t>
  </si>
  <si>
    <t>Total nº títulos admitidos en el mercado</t>
  </si>
  <si>
    <t>% títulos colocados</t>
  </si>
  <si>
    <t>Precio primer día de contratación (Euros)</t>
  </si>
  <si>
    <t>Sector / Subsector</t>
  </si>
  <si>
    <t>Issuer / Tender period / Listing Date</t>
  </si>
  <si>
    <t>Type of Transaction</t>
  </si>
  <si>
    <t>Nº  shares placed</t>
  </si>
  <si>
    <r>
      <t>Price</t>
    </r>
    <r>
      <rPr>
        <b/>
        <vertAlign val="superscript"/>
        <sz val="9"/>
        <color indexed="8"/>
        <rFont val="Noto Sans"/>
        <family val="2"/>
      </rPr>
      <t xml:space="preserve">(2)
</t>
    </r>
    <r>
      <rPr>
        <b/>
        <sz val="9"/>
        <color indexed="8"/>
        <rFont val="Noto Sans"/>
        <family val="2"/>
      </rPr>
      <t>(euros)</t>
    </r>
  </si>
  <si>
    <t>Money raised
(euros, in millions)</t>
  </si>
  <si>
    <t xml:space="preserve"> Total Nº of shares listed</t>
  </si>
  <si>
    <t>%  shares placed</t>
  </si>
  <si>
    <t>Price 1st trading day (euros)</t>
  </si>
  <si>
    <t>Sector /Subsector</t>
  </si>
  <si>
    <t xml:space="preserve">INBEST GPF MACP VII                     </t>
  </si>
  <si>
    <t>OPS</t>
  </si>
  <si>
    <t>IPO</t>
  </si>
  <si>
    <t>Serv. Inmobiliarios</t>
  </si>
  <si>
    <t xml:space="preserve">Real Estate Services </t>
  </si>
  <si>
    <t>SOCIMI</t>
  </si>
  <si>
    <t>Admisión: 31.07.24</t>
  </si>
  <si>
    <t>Admission: 02.08.24</t>
  </si>
  <si>
    <t>BME Scaleup</t>
  </si>
  <si>
    <t xml:space="preserve">INBEST GPF MACP VI       </t>
  </si>
  <si>
    <t>LAUTHON</t>
  </si>
  <si>
    <t>Admission: 31.07.24</t>
  </si>
  <si>
    <t>MISTRAL II</t>
  </si>
  <si>
    <t>WELLDER SENIOR</t>
  </si>
  <si>
    <t>Admisión: 22.07.24</t>
  </si>
  <si>
    <t>Admission: 22.07.24</t>
  </si>
  <si>
    <t>ORES ALEMANIA</t>
  </si>
  <si>
    <t>Admisión: 18.07.24</t>
  </si>
  <si>
    <t>Admission: 18.07.24</t>
  </si>
  <si>
    <t>BYTETRAVEL</t>
  </si>
  <si>
    <t>Tecnología y Telecomun.</t>
  </si>
  <si>
    <t>Technology and telecomm.</t>
  </si>
  <si>
    <t>Electrónica y Software</t>
  </si>
  <si>
    <t>Electronics/software</t>
  </si>
  <si>
    <t>INBEST GPF MACP VIII</t>
  </si>
  <si>
    <t>Admisión: 05.07.24</t>
  </si>
  <si>
    <t>Admission: 05.07.24</t>
  </si>
  <si>
    <t>INBEST GPF MACP III</t>
  </si>
  <si>
    <t>INBEST GPF MACP IV</t>
  </si>
  <si>
    <t>INBEST GPF V</t>
  </si>
  <si>
    <t>Admisión: 21.06.24</t>
  </si>
  <si>
    <t>Admission: 21.06.24</t>
  </si>
  <si>
    <t>INBEST GPF II</t>
  </si>
  <si>
    <t>INBEST GPF I</t>
  </si>
  <si>
    <t>NZI Helmets</t>
  </si>
  <si>
    <t>Otros Bienes de consumo</t>
  </si>
  <si>
    <t>Other consumer goods</t>
  </si>
  <si>
    <t>Admisión: 20.06.24</t>
  </si>
  <si>
    <t>Admission: 20.06.24</t>
  </si>
  <si>
    <t>BME Growth</t>
  </si>
  <si>
    <t>NORDESTE</t>
  </si>
  <si>
    <t>Admisión: 10.06.24</t>
  </si>
  <si>
    <t>Admission: 10.06.24</t>
  </si>
  <si>
    <t>RESYDENZA SOCIMI</t>
  </si>
  <si>
    <t>Admisión: 10.05.24</t>
  </si>
  <si>
    <t>Admission: 10.05.24</t>
  </si>
  <si>
    <t>PUIG BRANDS ACCIONES CLASE B</t>
  </si>
  <si>
    <t>PUIG BRANDS CLASS B</t>
  </si>
  <si>
    <t>Bienes de Consumo</t>
  </si>
  <si>
    <t>Consumer goods</t>
  </si>
  <si>
    <t>OPV</t>
  </si>
  <si>
    <t>Textil, Calzado, Cosm. Y Frag.</t>
  </si>
  <si>
    <t>Cosmetics</t>
  </si>
  <si>
    <t>OPV GREEN SHOE</t>
  </si>
  <si>
    <t>M.P.</t>
  </si>
  <si>
    <t>Admisión: 03.05.24</t>
  </si>
  <si>
    <t>Admission: 03.05.24</t>
  </si>
  <si>
    <t>Total</t>
  </si>
  <si>
    <t>TECHO HOGAR</t>
  </si>
  <si>
    <t>Admisión: 26.04.24</t>
  </si>
  <si>
    <t>Admission: 26.04.24</t>
  </si>
  <si>
    <t>SOLVENTO GROUP SOCIMI</t>
  </si>
  <si>
    <t>SOLVENTO  GROUP SOCIMI</t>
  </si>
  <si>
    <t>Admisión: 18.03.24</t>
  </si>
  <si>
    <t>Admission: 18.03.24</t>
  </si>
  <si>
    <t>ALFIL PATRIMOIAL SOCIMI</t>
  </si>
  <si>
    <t>ALFIL PATRIMONIAL SOCIMI</t>
  </si>
  <si>
    <t>Admisión: 05.03.24</t>
  </si>
  <si>
    <t>Admission: 05.03.24</t>
  </si>
  <si>
    <t>IFLEX FLEXIBLE</t>
  </si>
  <si>
    <t>Consumer Goods</t>
  </si>
  <si>
    <t xml:space="preserve">Otros Bienes de Consumo </t>
  </si>
  <si>
    <t>Other Consumer Goods</t>
  </si>
  <si>
    <t>Admisión: 30.11.23</t>
  </si>
  <si>
    <t>Admission: 30.11.23</t>
  </si>
  <si>
    <t>REVENGA INGINIEROS</t>
  </si>
  <si>
    <t>Admisión: 05.10.23</t>
  </si>
  <si>
    <t>Admissionn: 05.10.23</t>
  </si>
  <si>
    <t>VANADI COFFEE</t>
  </si>
  <si>
    <t>Servicios de Consumo</t>
  </si>
  <si>
    <t>Consumer services</t>
  </si>
  <si>
    <t>Ocio, Turismo y Hostelería</t>
  </si>
  <si>
    <t>Leisure, Turism and Hotel industry</t>
  </si>
  <si>
    <t>Admisión: 20.07.23</t>
  </si>
  <si>
    <t>Admission: 20.07.23</t>
  </si>
  <si>
    <t>INDEXA CAPITAL GROUP</t>
  </si>
  <si>
    <t>-</t>
  </si>
  <si>
    <t>Servicios de Inversión</t>
  </si>
  <si>
    <t>Investment Services</t>
  </si>
  <si>
    <t>Servicios de inversión libre</t>
  </si>
  <si>
    <t>Admisión: 12.07.23</t>
  </si>
  <si>
    <t>Admission: 12.07.23</t>
  </si>
  <si>
    <t>COX ENERGY</t>
  </si>
  <si>
    <t xml:space="preserve">Petróleo y Energía </t>
  </si>
  <si>
    <t xml:space="preserve">Oil and energy </t>
  </si>
  <si>
    <t>Energías Renovables</t>
  </si>
  <si>
    <t>Renewable Energy</t>
  </si>
  <si>
    <t>Admisión: 03.07.23</t>
  </si>
  <si>
    <t>Admission: 03.07.23</t>
  </si>
  <si>
    <t>FERROVIAL SE</t>
  </si>
  <si>
    <t>Construcción</t>
  </si>
  <si>
    <t xml:space="preserve">Construction </t>
  </si>
  <si>
    <t>Materiales Báscios</t>
  </si>
  <si>
    <t>Basic Materials</t>
  </si>
  <si>
    <t>Admisión: 16.06.23</t>
  </si>
  <si>
    <t>Admission: 16.06.23</t>
  </si>
  <si>
    <t>MFE - MEDIA FOR EUROPE</t>
  </si>
  <si>
    <t xml:space="preserve">Consumer services </t>
  </si>
  <si>
    <t>Medios comunicación y publ.</t>
  </si>
  <si>
    <t xml:space="preserve">Media and advertising </t>
  </si>
  <si>
    <t>Admisión: 14.06.23</t>
  </si>
  <si>
    <t>Admission: 14.06.23</t>
  </si>
  <si>
    <t>MILEPRO LOGISTICA ULTIMA MILLE SOCIMI</t>
  </si>
  <si>
    <t>Admisión: 26.05.23</t>
  </si>
  <si>
    <t>Admission: 26.05.23</t>
  </si>
  <si>
    <t>KTESIOS REAL STATE SOCIMI</t>
  </si>
  <si>
    <t xml:space="preserve"> </t>
  </si>
  <si>
    <t>Admisión: 04.05.23</t>
  </si>
  <si>
    <t>Admission: 04.05.23</t>
  </si>
  <si>
    <t>MICISO REAL STATE SOCIMI</t>
  </si>
  <si>
    <t>Admisión: 28.04.23</t>
  </si>
  <si>
    <t>Admission: 28.04.23</t>
  </si>
  <si>
    <t>GREENING</t>
  </si>
  <si>
    <t>Admisión: 17.04.23</t>
  </si>
  <si>
    <t>Admission: 17.04.23</t>
  </si>
  <si>
    <t>SUBSTRATE B</t>
  </si>
  <si>
    <t>Admisión: 06/04/2023</t>
  </si>
  <si>
    <t>Admission: 06.04.23</t>
  </si>
  <si>
    <t>ATSISTEMAS</t>
  </si>
  <si>
    <t>Admisión: 20.12.22</t>
  </si>
  <si>
    <t>EMPERADOR PROPERTIES SOCIMI, S.A.</t>
  </si>
  <si>
    <t>Admisión: 19.12.22</t>
  </si>
  <si>
    <t>ENERGY SOLAR TECH, S.A.</t>
  </si>
  <si>
    <t>Admisión: 12.12.22</t>
  </si>
  <si>
    <t>SERESCO, S.A.</t>
  </si>
  <si>
    <t>OPS Empleados</t>
  </si>
  <si>
    <t>Admisión: 02.12.22</t>
  </si>
  <si>
    <t>MATRITENSE REAL ESTATE SOCIMI</t>
  </si>
  <si>
    <t>Admisión: 02.08.22</t>
  </si>
  <si>
    <t>UMBRELLA</t>
  </si>
  <si>
    <t>Admisión: 28.07.22</t>
  </si>
  <si>
    <t>AXON PARTNERS</t>
  </si>
  <si>
    <t>Otros Servicios</t>
  </si>
  <si>
    <t>Other services</t>
  </si>
  <si>
    <t>Servicios de inversión</t>
  </si>
  <si>
    <t>Invesment Services</t>
  </si>
  <si>
    <t>IBERVALLES</t>
  </si>
  <si>
    <t>Admisión: 27.07.22</t>
  </si>
  <si>
    <t>OPDENERGY</t>
  </si>
  <si>
    <t xml:space="preserve">OPS Institucionales </t>
  </si>
  <si>
    <t>Institutional IPO</t>
  </si>
  <si>
    <t xml:space="preserve">OPS Retail </t>
  </si>
  <si>
    <t>Retail IPO</t>
  </si>
  <si>
    <t xml:space="preserve">OPS Empleados </t>
  </si>
  <si>
    <t>Emplyees IPO</t>
  </si>
  <si>
    <t>OPV Green Shoe</t>
  </si>
  <si>
    <t>IPO Green Shoe</t>
  </si>
  <si>
    <t>Admisión: 22.07.22</t>
  </si>
  <si>
    <t>INHOME SOCIMI</t>
  </si>
  <si>
    <t>Admisión: 06.07.22</t>
  </si>
  <si>
    <t>HANNUN</t>
  </si>
  <si>
    <t xml:space="preserve">Consumer goods </t>
  </si>
  <si>
    <t>Otros Bienes de Consumo</t>
  </si>
  <si>
    <t>Admisión: 29.06.22</t>
  </si>
  <si>
    <t>IBI LION SOCIMI</t>
  </si>
  <si>
    <t>Admisión: 28.06.22</t>
  </si>
  <si>
    <t>LABIANA HEALTH</t>
  </si>
  <si>
    <t>Prod. Farmac.  y biotec.</t>
  </si>
  <si>
    <t>Food and beverages</t>
  </si>
  <si>
    <t>Admisión: 14.06.22</t>
  </si>
  <si>
    <t>SUBSTRATE ARTIFICIAL INTELIGENCE</t>
  </si>
  <si>
    <t>Admisión: 17.05.22</t>
  </si>
  <si>
    <t>VYTRUS BIOTECH</t>
  </si>
  <si>
    <t>Admisión: 15.03.2022</t>
  </si>
  <si>
    <t>ENERSIDE ENERGY</t>
  </si>
  <si>
    <t>Admisión: 04.03.2022</t>
  </si>
  <si>
    <t>ATRYS HEALTH</t>
  </si>
  <si>
    <t>Admisión: 07.02.2022</t>
  </si>
  <si>
    <t>SOLARPROFIT</t>
  </si>
  <si>
    <t>Admisión: 14.12.21</t>
  </si>
  <si>
    <t>SINGULAR PEOPLE</t>
  </si>
  <si>
    <t>Admisión: 1.12.21</t>
  </si>
  <si>
    <t>FUTBOL INTERCITY</t>
  </si>
  <si>
    <t>Admisión: 29.10.21</t>
  </si>
  <si>
    <t>MONDO TV STUDIOS</t>
  </si>
  <si>
    <t>Admisión: 04.10.21</t>
  </si>
  <si>
    <t xml:space="preserve">BME Growth </t>
  </si>
  <si>
    <t>SILICIUS REAL ESTATE</t>
  </si>
  <si>
    <t>Admisión: 23.09.21</t>
  </si>
  <si>
    <t>INBEST PRIME VIII</t>
  </si>
  <si>
    <t>Admisión: 03.08.21</t>
  </si>
  <si>
    <t>INBEST PRIME VI</t>
  </si>
  <si>
    <t>AETERNAL MENTIS</t>
  </si>
  <si>
    <t>Admisión: 23.07.21</t>
  </si>
  <si>
    <t>LLYC (Llorente y Cuenta)</t>
  </si>
  <si>
    <t>Admisión: 22.07.21</t>
  </si>
  <si>
    <t>MIOGROUP</t>
  </si>
  <si>
    <t>Admisión: 15.07.21</t>
  </si>
  <si>
    <t>ENDURANCE MOTIVE</t>
  </si>
  <si>
    <t>Materiales B. Indust. y Constr.</t>
  </si>
  <si>
    <t xml:space="preserve">Basic Mat., Industry and Construction </t>
  </si>
  <si>
    <t>Fabric. y Montaje Bienes de Equipo</t>
  </si>
  <si>
    <t>Manufac. &amp; Assembly of Capital Goods</t>
  </si>
  <si>
    <t>Admisión: 07.07.21</t>
  </si>
  <si>
    <t>EIDF</t>
  </si>
  <si>
    <t>CORP. ACCIONA ENERGÍAS RENOVABLES, S.A.</t>
  </si>
  <si>
    <t>Admisión: 01.07.21</t>
  </si>
  <si>
    <t>INBEST PRIME VII</t>
  </si>
  <si>
    <t>Admisión: 29.06.21</t>
  </si>
  <si>
    <t>PARLEM TELECOM</t>
  </si>
  <si>
    <t>Telecomunicaciones y Otros</t>
  </si>
  <si>
    <t>Telecomm. and others</t>
  </si>
  <si>
    <t>Admisión: 22.06.21</t>
  </si>
  <si>
    <t>ARTECHE</t>
  </si>
  <si>
    <t>Admisión: 11.06.21</t>
  </si>
  <si>
    <t>ADRIANO CARE SOCIMI, S.A.</t>
  </si>
  <si>
    <t>Admisión: 25.05.21</t>
  </si>
  <si>
    <t>GRUPO ECOENER, S.A.</t>
  </si>
  <si>
    <t>Petroleo y Energía</t>
  </si>
  <si>
    <t>Admisión: 04.05.21</t>
  </si>
  <si>
    <t>LÍNEA DIRECTA</t>
  </si>
  <si>
    <t>Servicios Financieros</t>
  </si>
  <si>
    <t>Financial Services</t>
  </si>
  <si>
    <t>Seguros</t>
  </si>
  <si>
    <t>Insurance</t>
  </si>
  <si>
    <t>Admisión: 29.04.21</t>
  </si>
  <si>
    <t>ASPY GLOBAL SERVICES</t>
  </si>
  <si>
    <t>Admisión: 03.12.20</t>
  </si>
  <si>
    <t>SOLTEC POWER</t>
  </si>
  <si>
    <t>Admisión: 27.10.20</t>
  </si>
  <si>
    <t>CUATROOCHENTA</t>
  </si>
  <si>
    <t>Admisión: 22.10.20</t>
  </si>
  <si>
    <t>JSS Real Estate</t>
  </si>
  <si>
    <t>Admisión: 25.09.20</t>
  </si>
  <si>
    <t>ALL IRON RE</t>
  </si>
  <si>
    <t>Admisión: 09.09.20</t>
  </si>
  <si>
    <t>DESARROLLOS ERMITA DEL SANTO</t>
  </si>
  <si>
    <t>Admisión: 31.07.20</t>
  </si>
  <si>
    <t>NEXTPOINT CAPITAL</t>
  </si>
  <si>
    <t>Admisión: 16.07.20</t>
  </si>
  <si>
    <t>GAVARI PROPERTIES SOCIMI</t>
  </si>
  <si>
    <t>Admisión: 01.06.20</t>
  </si>
  <si>
    <t>HOME CAPITAL SOCIMI</t>
  </si>
  <si>
    <t>Admisión: 20.03.20</t>
  </si>
  <si>
    <t>MAKING SCIENCE</t>
  </si>
  <si>
    <t>Admisión: 21.02.20</t>
  </si>
  <si>
    <t>GRENERGY RENOVABLES, S.A.</t>
  </si>
  <si>
    <t>Admisión: 16.12.19</t>
  </si>
  <si>
    <t>HOLALUZ-CLIDOM</t>
  </si>
  <si>
    <r>
      <t>OPS</t>
    </r>
    <r>
      <rPr>
        <vertAlign val="superscript"/>
        <sz val="9"/>
        <color indexed="10"/>
        <rFont val="Noto Sans"/>
        <family val="2"/>
      </rPr>
      <t>(1)</t>
    </r>
  </si>
  <si>
    <t xml:space="preserve">Admisión: 29.11.19 </t>
  </si>
  <si>
    <t>IZERTIS</t>
  </si>
  <si>
    <t>Telecomunicaciones y otros</t>
  </si>
  <si>
    <t xml:space="preserve">Telecomm. and others </t>
  </si>
  <si>
    <t>Admisión: 25.11.19</t>
  </si>
  <si>
    <t>ADVERO PROPERTIES SOCIMI</t>
  </si>
  <si>
    <t>Admisión: 08.11.19</t>
  </si>
  <si>
    <t>MISTRAL IBERIA R.E. SOCIMI</t>
  </si>
  <si>
    <t>Admisión: 16.10.19</t>
  </si>
  <si>
    <t>GREENOAK SPAIN HOLD.SOCIMI II</t>
  </si>
  <si>
    <t>Admisión: 24.09.19</t>
  </si>
  <si>
    <t>MANSFIELD INVEST SOCIMI</t>
  </si>
  <si>
    <t>Admisión: 17.09.19</t>
  </si>
  <si>
    <t>LA FINCA GLOBAL SOCIMI</t>
  </si>
  <si>
    <t>Admisión: 11.09.19</t>
  </si>
  <si>
    <t>KOMPUESTOS (Plasticos Compuetos)</t>
  </si>
  <si>
    <t xml:space="preserve">Materiales B. Indus y Const </t>
  </si>
  <si>
    <t>Admisión: 12.08.19</t>
  </si>
  <si>
    <t>PERSÉPOLIS INVESTMENTS 1 SOCIMI</t>
  </si>
  <si>
    <t>TORIMBIA SOCIMI</t>
  </si>
  <si>
    <t>Admisión: 26.07.19</t>
  </si>
  <si>
    <t>IBEST PRIME I INMUEBLES SOCIMI</t>
  </si>
  <si>
    <t>Real Estate Services</t>
  </si>
  <si>
    <t>Admisión: 09.07.2019</t>
  </si>
  <si>
    <t>IBEST PRIME II INMUEBLES SOCIMI</t>
  </si>
  <si>
    <t>IBEST PRIME III INMUEBLES SOCIMI</t>
  </si>
  <si>
    <t>IBEST PRIME IV INMUEBLES SOCIMI</t>
  </si>
  <si>
    <t>MILLENIUM HOTELS SOCIMI</t>
  </si>
  <si>
    <t>Admisión: 04.07.2019</t>
  </si>
  <si>
    <t>TRIVIUM REAL ESTATE SOCIMI</t>
  </si>
  <si>
    <t>Admisión: 03.07.2019</t>
  </si>
  <si>
    <t>PROEDUCA ALTUS, S.A.</t>
  </si>
  <si>
    <t>Admisión: 08.03.2019</t>
  </si>
  <si>
    <t>URBAN VIEW D. SPAIN SOCIMI</t>
  </si>
  <si>
    <t>Admisión: 25.01.2019</t>
  </si>
  <si>
    <t>INMOBILIARIA PARK ROSE SOCIMI</t>
  </si>
  <si>
    <t>Admisión: 21.01.2019</t>
  </si>
  <si>
    <t>ALMAGRO CAPITAL SOCIMI, S.A.</t>
  </si>
  <si>
    <t>Admisión: 16.01.2019</t>
  </si>
  <si>
    <t>EURIPO PROPERTIES SOCIMI</t>
  </si>
  <si>
    <t>Admisión: 03.01.2019</t>
  </si>
  <si>
    <t>VIVENIO RESIDENCIAL SOCIMI, S.A.</t>
  </si>
  <si>
    <t>Serv. Financieros e Inmobiliarios</t>
  </si>
  <si>
    <t>Financial Services and Real Estate</t>
  </si>
  <si>
    <t>Admisión: 31.12.2018</t>
  </si>
  <si>
    <t>ARRIENDA RENTAL PROP.SOCIMI</t>
  </si>
  <si>
    <t>HISPANOTELS INVERSIONES SOCIMI</t>
  </si>
  <si>
    <t>Admisión: 14.12.2018</t>
  </si>
  <si>
    <t>SOLARPACK</t>
  </si>
  <si>
    <t>Admisión: 05.12.2018</t>
  </si>
  <si>
    <t>ATOM HOTELES SOCIMI</t>
  </si>
  <si>
    <t>Admisión: 27.11.2018</t>
  </si>
  <si>
    <t>AMREST HOLDINGS SE</t>
  </si>
  <si>
    <t>Serv.Consumo</t>
  </si>
  <si>
    <t>Ocio, turismo y hostelería</t>
  </si>
  <si>
    <t>Leisure, Tourism and Hotel Industry</t>
  </si>
  <si>
    <t>Admisión: 21.11.2018</t>
  </si>
  <si>
    <t>ÄRIMA REAL ESTATE SOCIMI, S.A.</t>
  </si>
  <si>
    <t>Admisión: 23.10.2018</t>
  </si>
  <si>
    <t>AZARIA RENTAL SOCIMI, S.A.</t>
  </si>
  <si>
    <t>Admisión: 25.09.2018</t>
  </si>
  <si>
    <t>GO MADRID BENZ SOCIMI, S.A.</t>
  </si>
  <si>
    <t>Admisión: 21.09.2018</t>
  </si>
  <si>
    <t>MISTRAL SOCIMI</t>
  </si>
  <si>
    <t>Admisión: 07.08.2018</t>
  </si>
  <si>
    <t xml:space="preserve"> 07/08/2018</t>
  </si>
  <si>
    <t>TESTA RESIDENCIAL SOCIMI</t>
  </si>
  <si>
    <t>Admisión: 26.07.2018</t>
  </si>
  <si>
    <t>Castellana Properties SOCIMI</t>
  </si>
  <si>
    <t>Admisión: 25.07.2018</t>
  </si>
  <si>
    <t>VERACRUZ PROPERTIES SOCIMI</t>
  </si>
  <si>
    <t>Admisión: 24.07.2018</t>
  </si>
  <si>
    <t>EXCEM SOCIMI</t>
  </si>
  <si>
    <t>Admisión: 19.07.2018</t>
  </si>
  <si>
    <t>BERKELEY ENERGIA</t>
  </si>
  <si>
    <t>Materiales Básicos Ind y construc.</t>
  </si>
  <si>
    <t>Basic Mat., Industry and Construction</t>
  </si>
  <si>
    <t>Mineral, metales y transformación</t>
  </si>
  <si>
    <t>Mineral, Metal and Transformation</t>
  </si>
  <si>
    <t>Admisión: 18.07.2018</t>
  </si>
  <si>
    <t>ELIX VINTAGE RESIDENCIAL SOCIMI</t>
  </si>
  <si>
    <t>Admisión: 17.07.2018</t>
  </si>
  <si>
    <t xml:space="preserve">ALQUIBER QUALITY, S.A. </t>
  </si>
  <si>
    <t>Transporte y Distribución</t>
  </si>
  <si>
    <t>Transport and Distribution</t>
  </si>
  <si>
    <t>Admisión: 11.07.2018</t>
  </si>
  <si>
    <t>QUID PRO QUO ALQUILER SOCIMI</t>
  </si>
  <si>
    <t>Admisión: 10.07.2018</t>
  </si>
  <si>
    <t>TORBEL INVESTMENTS 2015 SOCIMI</t>
  </si>
  <si>
    <t>Admisión: 05.07.2018</t>
  </si>
  <si>
    <t>ÚNICA REAL-ESTATE SOCIMI</t>
  </si>
  <si>
    <t>Admisión: 27.06.2018</t>
  </si>
  <si>
    <t>TIER1 TECHNOLOGY</t>
  </si>
  <si>
    <t>Technology and Telecomm.</t>
  </si>
  <si>
    <t>Admisión: 26.06.2018</t>
  </si>
  <si>
    <t>AP67, SOCIMI</t>
  </si>
  <si>
    <t>Admisión: 08.05.2018</t>
  </si>
  <si>
    <t xml:space="preserve"> 08/05/2018</t>
  </si>
  <si>
    <t>SERRANO 61 DESARROLLO SOCIMI</t>
  </si>
  <si>
    <t>Admisión: 06.04.2018</t>
  </si>
  <si>
    <t>TEMPORE PROPERTIES SOCIMI</t>
  </si>
  <si>
    <t>Admisión: 03.04.2018</t>
  </si>
  <si>
    <t xml:space="preserve"> 03/04/2018</t>
  </si>
  <si>
    <t>GALIL CAPITAL RE SPAIN, SOCIMI, S.A.</t>
  </si>
  <si>
    <t>Admisión: 28.02.2018</t>
  </si>
  <si>
    <t>ROBOT, S.A.</t>
  </si>
  <si>
    <t>Admisión 27.02.2018</t>
  </si>
  <si>
    <t>METROVACESA, S.A.</t>
  </si>
  <si>
    <t>Inmobiliarias y Otros</t>
  </si>
  <si>
    <t>Real Estate and Others</t>
  </si>
  <si>
    <t>Admisión: 06.02.2018</t>
  </si>
  <si>
    <t>TANDER INVERSIONES SOCIMI, S.A.</t>
  </si>
  <si>
    <t>Admisión: 12.01.2018</t>
  </si>
  <si>
    <t>MERIDIA REAL ESTATE III SOCIMI</t>
  </si>
  <si>
    <t>Admisión: 29.12.2017</t>
  </si>
  <si>
    <t>BARCINO PROPERTY SOCIMI, S.A.</t>
  </si>
  <si>
    <t>Admisión: 27.12.2017</t>
  </si>
  <si>
    <t>STUDENT PROPERTIES SPAIN SOCIMI</t>
  </si>
  <si>
    <t xml:space="preserve">PREVISION SANITARIA NACIONAL </t>
  </si>
  <si>
    <t>GESTIÓN SOCIMI, S.A. (PSN)</t>
  </si>
  <si>
    <t>Admisión: 22.12.2017</t>
  </si>
  <si>
    <t>P3 SPAIN LOGISTIC PARKS SOCIMI</t>
  </si>
  <si>
    <t>Admisión: 13.12.2017</t>
  </si>
  <si>
    <t>GREENALIA, S.A.</t>
  </si>
  <si>
    <t>Admisión: 01.12.2017</t>
  </si>
  <si>
    <t>BME Growth E. Expansión</t>
  </si>
  <si>
    <t>ELAIA SPAIN SOCIMI</t>
  </si>
  <si>
    <t>Admisión: 02.11.2017</t>
  </si>
  <si>
    <t>NETEX,  S.A.</t>
  </si>
  <si>
    <t>Admisión: 31.10.2017</t>
  </si>
  <si>
    <t>AEDAS HOMES, S.A.</t>
  </si>
  <si>
    <t>Admisión: 20.10.2017</t>
  </si>
  <si>
    <t>DOMO ACTIVOS SOCIMI</t>
  </si>
  <si>
    <t>Admisión: 21.09.2017</t>
  </si>
  <si>
    <t>GRUPO ORTIZ PROPERTIES SOCIMI</t>
  </si>
  <si>
    <t xml:space="preserve">Admisión: 28.07.2017 </t>
  </si>
  <si>
    <t xml:space="preserve">28.07.2017 </t>
  </si>
  <si>
    <t>AM LOCALES PROPERTY SOCIMI</t>
  </si>
  <si>
    <t>Admisión: 25.07.2017</t>
  </si>
  <si>
    <t>BAY HOTELS SOCIMI</t>
  </si>
  <si>
    <t>Admisión: 24.07.2017</t>
  </si>
  <si>
    <t>BORGES, S.A.</t>
  </si>
  <si>
    <t>Alimentación y Bebidas</t>
  </si>
  <si>
    <t>NUMULAE SOCIMI</t>
  </si>
  <si>
    <t>Admisión: 21.07.2017</t>
  </si>
  <si>
    <t xml:space="preserve"> 21/07/2017</t>
  </si>
  <si>
    <t>MASMOVIL IBERCOM, S.A.</t>
  </si>
  <si>
    <t>Admisión: 14.07.2017</t>
  </si>
  <si>
    <t>KINGBOOK INVERSIONES SOCIMI, S.A.U.</t>
  </si>
  <si>
    <t>Admisión: 11.07.2017</t>
  </si>
  <si>
    <t>GALERIAS COMERCIALES SOCIMI, S.A.</t>
  </si>
  <si>
    <t>Admisión: 04.07.2017</t>
  </si>
  <si>
    <t xml:space="preserve"> 04/07/2017</t>
  </si>
  <si>
    <t>COLON VIVIENDAS SOCIMI</t>
  </si>
  <si>
    <t>Admisión: 03.07.2017</t>
  </si>
  <si>
    <t>03.07.2017</t>
  </si>
  <si>
    <t>UNICAJA BANCO</t>
  </si>
  <si>
    <t>Green Shoe</t>
  </si>
  <si>
    <t>Bancos/Cajas de Ahorro</t>
  </si>
  <si>
    <t>Banks and Saving Banks</t>
  </si>
  <si>
    <t>Admisión: 30.06.2017</t>
  </si>
  <si>
    <t>ELZINC (Asturiana de Laminados)</t>
  </si>
  <si>
    <t>Mineral, Metales y Transformación</t>
  </si>
  <si>
    <t>Mineral, Metal and transformation</t>
  </si>
  <si>
    <t>Admisión: 19.06.2017</t>
  </si>
  <si>
    <t>OPTIMUM III SOCIMI</t>
  </si>
  <si>
    <t>Admisión: 16.05.2017</t>
  </si>
  <si>
    <t>GESTAMP AUTOMOCIÓN, S.A.</t>
  </si>
  <si>
    <t>Admisión: 07.04.2017</t>
  </si>
  <si>
    <t>NEINOR HOMES</t>
  </si>
  <si>
    <t>Admisión: 29.03.2017</t>
  </si>
  <si>
    <t>ALBIRANA PROPERTIES SOCIMI, S.A.</t>
  </si>
  <si>
    <t>Admisión: 22.03.2017</t>
  </si>
  <si>
    <t>CASH, S.A. (PROSEGUR CASH)</t>
  </si>
  <si>
    <t>Admisión: 17.03.2017</t>
  </si>
  <si>
    <t>ORES SOCIMI</t>
  </si>
  <si>
    <t>Admisión: 22.02.2017</t>
  </si>
  <si>
    <t>TARJAR XAIRO SOCIMI</t>
  </si>
  <si>
    <t>Admisión: 20.02.2017</t>
  </si>
  <si>
    <t>GORE SPAIN HOLDINGS SOCIMI</t>
  </si>
  <si>
    <t>Admisión: 19.01.2017</t>
  </si>
  <si>
    <t>PANGAEA ONCOLOGY</t>
  </si>
  <si>
    <t>Admisión: 29.12.2016</t>
  </si>
  <si>
    <t>VBARE IBERIAN PROPOERTIES SOCIMI</t>
  </si>
  <si>
    <t>Admisión: 23.12.2016</t>
  </si>
  <si>
    <t>MONDO TV IBEROAMERICA</t>
  </si>
  <si>
    <t>CLEVER GLOBAL, S.A.</t>
  </si>
  <si>
    <t>Admisión: 22.12.2016</t>
  </si>
  <si>
    <t>INMOFAM 99 SOCIMI</t>
  </si>
  <si>
    <t>Admisión: 21.12.2016</t>
  </si>
  <si>
    <t>RREF II AL BRECK SOCIMI</t>
  </si>
  <si>
    <t>Admisión: 29.11.2016</t>
  </si>
  <si>
    <t>OPTIMUM RE SPAIN SOCIMI</t>
  </si>
  <si>
    <t>Admisión: 28.09.2016</t>
  </si>
  <si>
    <t>EURO CERVANTES SOCIMI</t>
  </si>
  <si>
    <t>Admisión: 22.09.2016</t>
  </si>
  <si>
    <t>CORONA PATRIMONIAL SOCIMI</t>
  </si>
  <si>
    <t>Admisión: 03.08.2016</t>
  </si>
  <si>
    <t>GMP PROPERTY SOCIMI</t>
  </si>
  <si>
    <t>Admisión: 29.07.2016</t>
  </si>
  <si>
    <t xml:space="preserve"> VOZTELECOM OIGAA360, S.A.</t>
  </si>
  <si>
    <t>Admisión: 28.07.2016</t>
  </si>
  <si>
    <t>ATRYS HEALTH, S.A.</t>
  </si>
  <si>
    <t>Admisión: 22.07.2016</t>
  </si>
  <si>
    <t>22.07.2016</t>
  </si>
  <si>
    <t>QUONIA SOCIMI, S.A.</t>
  </si>
  <si>
    <t>Admisión: 18.07.2016</t>
  </si>
  <si>
    <t>ISC FRESH WATER INVEST.SOCIMI</t>
  </si>
  <si>
    <t>Admisión: 15.07.2016</t>
  </si>
  <si>
    <t>VITRUVIO R.E. SOCIMI. S.A.</t>
  </si>
  <si>
    <t>Admisión: 08.07.2016</t>
  </si>
  <si>
    <t>ASTURIAS RETAIL SOCIMI</t>
  </si>
  <si>
    <t>Admisión: 01.07.2016</t>
  </si>
  <si>
    <t>HADLEY INVESTMENTS SOCIMI</t>
  </si>
  <si>
    <t>Admisión: 15.06.2016</t>
  </si>
  <si>
    <t>SILVERCODE INVEST. SOCIMI</t>
  </si>
  <si>
    <t>Admisión: 02.06.2016</t>
  </si>
  <si>
    <t>COCA-COLA EUROPEAN PARTNERS</t>
  </si>
  <si>
    <t>PARQUES REUNIDOS SC, S.A.</t>
  </si>
  <si>
    <t>Admisión: 29.04.2016</t>
  </si>
  <si>
    <t>DOMINION ACCESS, S.A.</t>
  </si>
  <si>
    <t>Admisión: 27.04.2016</t>
  </si>
  <si>
    <t>TELEPIZZA GROUP S.A.</t>
  </si>
  <si>
    <t>Alimentación y Bebida</t>
  </si>
  <si>
    <t>JABA I INVER. INMOB. SOCIMI. S.A.</t>
  </si>
  <si>
    <t>Admisión: 11.03.2016</t>
  </si>
  <si>
    <t>INVERSIONES DOALCA SOCIMI, S.A.</t>
  </si>
  <si>
    <t>CLERHP</t>
  </si>
  <si>
    <t>Materiales B. Indus y Const</t>
  </si>
  <si>
    <t>Basic materials, industry and construction</t>
  </si>
  <si>
    <t>Ingeniería y otros</t>
  </si>
  <si>
    <t xml:space="preserve">Engineering and others </t>
  </si>
  <si>
    <t>Admisión: 10.03.2016</t>
  </si>
  <si>
    <t>HEREF HABANERAS SOCIMI</t>
  </si>
  <si>
    <t xml:space="preserve">SOCIMI </t>
  </si>
  <si>
    <t>Admisión: 05.02.2016</t>
  </si>
  <si>
    <t>CORPFIN PRIME RETAIL III SOCIMI, S.A.</t>
  </si>
  <si>
    <t>Admisión: 27.01.2016</t>
  </si>
  <si>
    <t>TECNOQUARK</t>
  </si>
  <si>
    <t>Admisión: 21.12.2015</t>
  </si>
  <si>
    <t>ORYZON GENOMICS, S.A.</t>
  </si>
  <si>
    <t>Admisión: 14.12.2015</t>
  </si>
  <si>
    <t>ZAMBAL SPAIN SOCIMI</t>
  </si>
  <si>
    <t>Admisión:01.12.2015</t>
  </si>
  <si>
    <t>AGILE CONTENT, S.A.</t>
  </si>
  <si>
    <t>Admisión: 23.11.2015</t>
  </si>
  <si>
    <t>THINKSMART, S.A.</t>
  </si>
  <si>
    <t>Admisión: 17.11.2015</t>
  </si>
  <si>
    <t>GIGAS HOSTING, S.A.</t>
  </si>
  <si>
    <t>Admisión: 03.11.2015</t>
  </si>
  <si>
    <t>NEOL BIOSOLUTIONS, S.A.</t>
  </si>
  <si>
    <t>Admisión: 29.10.2015</t>
  </si>
  <si>
    <t>LLEIDA.NET</t>
  </si>
  <si>
    <t>Admisión: 09.10.2015</t>
  </si>
  <si>
    <t>CORPFIN CPR II SOCIMI</t>
  </si>
  <si>
    <t>CORFIN CPR II SOCIMI</t>
  </si>
  <si>
    <t>Admisión: 25.09.2015</t>
  </si>
  <si>
    <t>AUTONOMY SPAIN REAL ESTATE SOCIMI</t>
  </si>
  <si>
    <t>Admisión: 24.09.2015</t>
  </si>
  <si>
    <t>ZARAGOZA PROPERTIES SOCIMI, S.A.</t>
  </si>
  <si>
    <t>Admisión: 15.09.2015</t>
  </si>
  <si>
    <t>OBSIDO SOCIMI, S.A.</t>
  </si>
  <si>
    <t>Admisión: 04.09.2015</t>
  </si>
  <si>
    <t>TRAJANO IBERIA SOCIMI,S.A.</t>
  </si>
  <si>
    <t>Admisión: 30.07.2015</t>
  </si>
  <si>
    <t>INCLAM, S.A.</t>
  </si>
  <si>
    <t>Admisión: 29.07.2015</t>
  </si>
  <si>
    <t>GRENERGY RENOVABLES</t>
  </si>
  <si>
    <t>Admisión: 08.07.2015</t>
  </si>
  <si>
    <t>EUSKALTEL, S.A.</t>
  </si>
  <si>
    <t>Admisión: 01.07.2015</t>
  </si>
  <si>
    <t>FIDERE PATRIMONIO SOCIMI, S.A.</t>
  </si>
  <si>
    <t>Admisión: 29.06.2015</t>
  </si>
  <si>
    <t>TALGO, S.A.</t>
  </si>
  <si>
    <t>Admisión: 07.05.2015</t>
  </si>
  <si>
    <t>CELLNEX TELECOM, S.A.</t>
  </si>
  <si>
    <t>NATURHOUSE HEALTH, S.A.</t>
  </si>
  <si>
    <t>Admisión: 24.04.2015</t>
  </si>
  <si>
    <t>NBI BEARINGS EUROPE</t>
  </si>
  <si>
    <t>Admisión: 08.04.2015</t>
  </si>
  <si>
    <t>URO PROPERTY HOLDINGS SOCIMI, S.A.</t>
  </si>
  <si>
    <t>Admisión: 12.03.2015</t>
  </si>
  <si>
    <t>SAETA YIELD, S.A.</t>
  </si>
  <si>
    <t>Admisión: 16.02.2015</t>
  </si>
  <si>
    <t>AENA, S.A.</t>
  </si>
  <si>
    <t>Serv de Consumo</t>
  </si>
  <si>
    <t>Empleados</t>
  </si>
  <si>
    <t>Employees</t>
  </si>
  <si>
    <t>Admisión: 11.02.2015</t>
  </si>
  <si>
    <t>HOME MEAL REPLACEMENT, S.A.</t>
  </si>
  <si>
    <t>Admisión: 04.12.2014</t>
  </si>
  <si>
    <t>ENDESA, S.A.</t>
  </si>
  <si>
    <t>Petrol and Power</t>
  </si>
  <si>
    <t>Empresa ya admitida</t>
  </si>
  <si>
    <t>Company already listed</t>
  </si>
  <si>
    <t>Electricidad y Gas</t>
  </si>
  <si>
    <t>Electricity and Gas</t>
  </si>
  <si>
    <t xml:space="preserve">Admisión: 21.11.2014  </t>
  </si>
  <si>
    <t>EUROCONSULT  GROUP, S.A.</t>
  </si>
  <si>
    <t>EUROCONSULT GROUP, S.A.</t>
  </si>
  <si>
    <t>Admisión: 05.11.2014</t>
  </si>
  <si>
    <t>ONLY APARTMENTS, S.A.</t>
  </si>
  <si>
    <t>Admisión: 28.07.2014</t>
  </si>
  <si>
    <t>CIA DIST. INTEGRAL LOGISTA H., S.A.</t>
  </si>
  <si>
    <t>CIA DIST.INGEGRAL LOSGISTA H., S.A.</t>
  </si>
  <si>
    <t>Admisión: 14.07.2014</t>
  </si>
  <si>
    <t>AXIA REAL ESTATE SOCIMI, S.A.</t>
  </si>
  <si>
    <t>Admisión: 09.07.2014</t>
  </si>
  <si>
    <t>MERCAL INMUEBLES (SOCIMI), S.A.</t>
  </si>
  <si>
    <t>SOCIMI (BME Growth)</t>
  </si>
  <si>
    <t>Admisión: 02.07.2014</t>
  </si>
  <si>
    <t>FACEPHI BIOMETRÍA, S.A.</t>
  </si>
  <si>
    <t>Admisión: 01.07.2014</t>
  </si>
  <si>
    <t>MERLIN PROPERTIES SOCIMI, S.A.</t>
  </si>
  <si>
    <t>Adminisión: 30.06.2014</t>
  </si>
  <si>
    <t>APPLUS SERVICES, S.A.</t>
  </si>
  <si>
    <t>O.P.V.</t>
  </si>
  <si>
    <t>O.P.S.</t>
  </si>
  <si>
    <t>Admisión: 09.05.2014</t>
  </si>
  <si>
    <t>NPG TECHNOLOGY</t>
  </si>
  <si>
    <t>Admisión: 22.04.2014</t>
  </si>
  <si>
    <t>EDREAMS ODIGEO</t>
  </si>
  <si>
    <t>OPV + OPS</t>
  </si>
  <si>
    <r>
      <t>IPO + OPS</t>
    </r>
    <r>
      <rPr>
        <vertAlign val="superscript"/>
        <sz val="9"/>
        <color indexed="10"/>
        <rFont val="Noto Sans"/>
        <family val="2"/>
      </rPr>
      <t>(1)</t>
    </r>
  </si>
  <si>
    <t>Adminsión: 08-04-2014</t>
  </si>
  <si>
    <t>HISPANIA, ACTIVOS INMOB,S.A.</t>
  </si>
  <si>
    <t>HISPANIA, ACTIVOS INMOB, S.A.</t>
  </si>
  <si>
    <t>Adminsión: 14-03-2014</t>
  </si>
  <si>
    <t>LAR ESPAÑA R.S SOCIMI,S.A.</t>
  </si>
  <si>
    <t>Admisión: 05-03-2014</t>
  </si>
  <si>
    <t>PROMORENT SOCIMI, S.A.</t>
  </si>
  <si>
    <t>Admisión: 04-12-2013</t>
  </si>
  <si>
    <t>ENTRECAMPOS CUATRO SOCIMI, S.A.</t>
  </si>
  <si>
    <t>Admisión: 28-11-2013</t>
  </si>
  <si>
    <t>EBIOSS ENERGY, AD</t>
  </si>
  <si>
    <t>Admisión: 05-07-2013</t>
  </si>
  <si>
    <t>LIBERBANK, S.A.</t>
  </si>
  <si>
    <t>Admisión: 16-05-2013</t>
  </si>
  <si>
    <t>1NKEMIA IUCT</t>
  </si>
  <si>
    <t>Admisión: 21-12-2012</t>
  </si>
  <si>
    <t>VOUSSE Corp</t>
  </si>
  <si>
    <t>(Antes SUÁVITAS, S.A.)</t>
  </si>
  <si>
    <t>(Before SUÁVITAS, S.A.)</t>
  </si>
  <si>
    <t>Admisión: 12-04-2012</t>
  </si>
  <si>
    <t>IBERCOM</t>
  </si>
  <si>
    <t>Admisión: 30-03-2012</t>
  </si>
  <si>
    <t>CARBURES EUROPE</t>
  </si>
  <si>
    <t>Materiales Básicos/Ind.Const</t>
  </si>
  <si>
    <t>Aerospacial</t>
  </si>
  <si>
    <t>Aerospace</t>
  </si>
  <si>
    <t>Admisión: 23-03-2012</t>
  </si>
  <si>
    <t xml:space="preserve">BIONATURIS </t>
  </si>
  <si>
    <t>BIONATURIS</t>
  </si>
  <si>
    <t xml:space="preserve">Pharmaceutical prod. biotech. </t>
  </si>
  <si>
    <t>Adminisión: 26-01-2012</t>
  </si>
  <si>
    <t>GRIÑÓ ECOLOGIC</t>
  </si>
  <si>
    <t>Admisión: 29-07-2011</t>
  </si>
  <si>
    <t>Secuoya</t>
  </si>
  <si>
    <t>SECUOYA</t>
  </si>
  <si>
    <t>Admisión: 28-07-2011</t>
  </si>
  <si>
    <t>BANCA CIVICA</t>
  </si>
  <si>
    <t>Serv.Financieros e Inmobiliarios</t>
  </si>
  <si>
    <t>Admisión: 21-07-2011</t>
  </si>
  <si>
    <t>BANKIA</t>
  </si>
  <si>
    <t>Admisión: 20-07-2011</t>
  </si>
  <si>
    <t>LUMAR</t>
  </si>
  <si>
    <t>Admisión: 06-07-2011</t>
  </si>
  <si>
    <t>DIA</t>
  </si>
  <si>
    <t>Admisión: 05-07-2011</t>
  </si>
  <si>
    <t>CATENON</t>
  </si>
  <si>
    <t>Admisión: 06-06-2011</t>
  </si>
  <si>
    <t>EUROESPES</t>
  </si>
  <si>
    <t>Admisión: 16-02-2011</t>
  </si>
  <si>
    <t>COMMCENTER, S.A.</t>
  </si>
  <si>
    <t>O.P.S</t>
  </si>
  <si>
    <t>Comercio</t>
  </si>
  <si>
    <t xml:space="preserve">Commerce </t>
  </si>
  <si>
    <t>Admisión: 30-12-2010</t>
  </si>
  <si>
    <t>EURONA WIRELESS TELECOM</t>
  </si>
  <si>
    <t>Admisión: 15-12-2010</t>
  </si>
  <si>
    <t>ALTIA CONSULTORES</t>
  </si>
  <si>
    <t>Admisión: 01-12-2010</t>
  </si>
  <si>
    <t>GRUPO NOSTRUM RNL, S.A.</t>
  </si>
  <si>
    <t>Admisión: 10-11-10</t>
  </si>
  <si>
    <t>ENEL GREEN POWER S.p.A.</t>
  </si>
  <si>
    <t>Admisión: 04-11-10</t>
  </si>
  <si>
    <t>AB-BIOTICS, S.A.</t>
  </si>
  <si>
    <t>Admisión: 20-07-10</t>
  </si>
  <si>
    <t>NEURON BIOPHARMA. S.A.</t>
  </si>
  <si>
    <t>NEURON BIOPHARMA</t>
  </si>
  <si>
    <t>Admisión: 01-07-10</t>
  </si>
  <si>
    <t>BODACLICK, S.A.</t>
  </si>
  <si>
    <t>Admisión: 30-06-10</t>
  </si>
  <si>
    <t>NEGOCIO Y ESTILO DE VIDA</t>
  </si>
  <si>
    <t xml:space="preserve">NEGOCIO Y ESTILO </t>
  </si>
  <si>
    <t>Admisión: 07-06-10</t>
  </si>
  <si>
    <t>AMADEUS</t>
  </si>
  <si>
    <t>Admisión: 29-04-10</t>
  </si>
  <si>
    <t>MEDCOMTECH</t>
  </si>
  <si>
    <t>Admision: 25-03-10</t>
  </si>
  <si>
    <t>GOWEX</t>
  </si>
  <si>
    <t>Admisión: 12-03-10</t>
  </si>
  <si>
    <t xml:space="preserve">NOTAS: Las cifras de colocación pueden sufrir alteraciones como consecuencia de la dinámica de las operaciones, como es el ejercicio del "green shoe". (2) Precio de colocación para OPV/OPS o precio de referencia en otras colocaciones </t>
  </si>
  <si>
    <t xml:space="preserve">NOTE: Figures may suffer changes after a "Green Shoe" (1) Initial Public Ofering of Suscription (2) Placement price for IPO/OPS or reference price for other placements. </t>
  </si>
  <si>
    <t>INFORMACIÓN RELACIONADA:</t>
  </si>
  <si>
    <t>Más información de OPV y OPS</t>
  </si>
  <si>
    <t>http://www.bolsamadrid.es/esp/aspx/Empresas/OperFinancieras/OPVs_OPSs.aspx</t>
  </si>
  <si>
    <t>Artículo de ínterés:</t>
  </si>
  <si>
    <t>"Las salidas a Bolsa como eje de transformación económica y social"</t>
  </si>
  <si>
    <t>Admisión: 02.08.24</t>
  </si>
  <si>
    <t>OPTARE</t>
  </si>
  <si>
    <t>Admisión: 01.10.24</t>
  </si>
  <si>
    <t>Admission: 01.10.24</t>
  </si>
  <si>
    <t>Admisión: 14.10.24</t>
  </si>
  <si>
    <t>Admission: 14.10.24</t>
  </si>
  <si>
    <t>Technology and telecom.</t>
  </si>
  <si>
    <t>EV Motors</t>
  </si>
  <si>
    <t>Materiales básicos, industria y construcción</t>
  </si>
  <si>
    <t>Basic materials, industry</t>
  </si>
  <si>
    <t>Engineering &amp; others</t>
  </si>
  <si>
    <t>Inmocemento</t>
  </si>
  <si>
    <t>Admisión: 12.11.24</t>
  </si>
  <si>
    <t>Admission: 12.11.24</t>
  </si>
  <si>
    <t>Cartera y Holding</t>
  </si>
  <si>
    <t>Admisión: 15.11.24</t>
  </si>
  <si>
    <t>COX ABG Group</t>
  </si>
  <si>
    <t>Admission: 15.11.24</t>
  </si>
  <si>
    <t>Petroleo y energía</t>
  </si>
  <si>
    <t>Agua y otros</t>
  </si>
  <si>
    <t>Holding</t>
  </si>
  <si>
    <t>Oil and energy</t>
  </si>
  <si>
    <t>Alternative Electricity</t>
  </si>
  <si>
    <t>Greenshoe</t>
  </si>
  <si>
    <t>Alquiler Seguro Asset Market (ASAM)</t>
  </si>
  <si>
    <t>Admisión: 05.12.24</t>
  </si>
  <si>
    <t>Admission: 05.12.24</t>
  </si>
  <si>
    <t>Santa Ana</t>
  </si>
  <si>
    <t>Admisión: 10.12.24</t>
  </si>
  <si>
    <t>Admission: 10.12.24</t>
  </si>
  <si>
    <t>Otros</t>
  </si>
  <si>
    <t>Others</t>
  </si>
  <si>
    <t>Redegal</t>
  </si>
  <si>
    <t>Admisión: 23.01.25</t>
  </si>
  <si>
    <t>Admission: 23.01.25</t>
  </si>
  <si>
    <t>HBX GROUP</t>
  </si>
  <si>
    <t>Admisión: 13.02.25</t>
  </si>
  <si>
    <t>HBX Group</t>
  </si>
  <si>
    <t>Admission: 13.02.25</t>
  </si>
  <si>
    <t>Admisión: 14.02.25</t>
  </si>
  <si>
    <t>Lar España</t>
  </si>
  <si>
    <t>Admission: 14.02.25</t>
  </si>
  <si>
    <t>Better Consultants</t>
  </si>
  <si>
    <t>Admisión: 11.03.25</t>
  </si>
  <si>
    <t>Admission: 11.03.25</t>
  </si>
  <si>
    <t>JHG Domus Socimi</t>
  </si>
  <si>
    <t>Simply Solar</t>
  </si>
  <si>
    <t>Admisión: 13.03.25</t>
  </si>
  <si>
    <t>Admission: 13.03.25</t>
  </si>
  <si>
    <t>Admisión: 26.03.25</t>
  </si>
  <si>
    <t>Admission: 26.03.25</t>
  </si>
  <si>
    <t>Admission: 13.06.2025</t>
  </si>
  <si>
    <t>Admisión: 13.06.25</t>
  </si>
  <si>
    <t>Admisión: 30.06.25</t>
  </si>
  <si>
    <t>Admission: 30.06.2025</t>
  </si>
  <si>
    <t>Cupulas Properties</t>
  </si>
  <si>
    <t>Gesrenta BCN</t>
  </si>
  <si>
    <t>Admisión: 09.07.25</t>
  </si>
  <si>
    <t>Admission: 09.07.2025</t>
  </si>
  <si>
    <t>OPV Greenshoe</t>
  </si>
  <si>
    <t>IPO Greenshoe</t>
  </si>
  <si>
    <t>Consumer Services</t>
  </si>
  <si>
    <t>Admission: 24.07.2025</t>
  </si>
  <si>
    <t>Admisión: 24.07.25</t>
  </si>
  <si>
    <t>Cirsa Enterprises</t>
  </si>
  <si>
    <t>Inmobiliaria Marbella</t>
  </si>
  <si>
    <t>Saint Croix</t>
  </si>
  <si>
    <t>Admisión: 30.07.25</t>
  </si>
  <si>
    <t>Admission: 30.07.2025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</si>
</sst>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_p_t_a_-;\-* #,##0.00\ _p_t_a_-;_-* &quot;-&quot;??\ _p_t_a_-;_-@_-"/>
    <numFmt numFmtId="166" formatCode="_-* #,##0\ _p_t_a_-;\-* #,##0\ _p_t_a_-;_-* &quot;-&quot;\ _p_t_a_-;_-@_-"/>
    <numFmt numFmtId="167" formatCode="_-* #,##0.00\ &quot;pta&quot;_-;\-* #,##0.00\ &quot;pta&quot;_-;_-* &quot;-&quot;??\ &quot;pta&quot;_-;_-@_-"/>
    <numFmt numFmtId="168" formatCode="_-* #,##0\ &quot;pta&quot;_-;\-* #,##0\ &quot;pta&quot;_-;_-* &quot;-&quot;\ &quot;pta&quot;_-;_-@_-"/>
    <numFmt numFmtId="169" formatCode="0.0"/>
    <numFmt numFmtId="170" formatCode="#,##0.000"/>
    <numFmt numFmtId="171" formatCode="#,##0.00000"/>
  </numFmts>
  <fonts count="41" x14ac:knownFonts="1">
    <font>
      <sz val="10"/>
      <name val="Arial"/>
      <family val="2"/>
    </font>
    <font>
      <b/>
      <sz val="9"/>
      <name val="Arial"/>
      <family val="2"/>
    </font>
    <font>
      <u/>
      <sz val="10"/>
      <color indexed="12"/>
      <name val="MS Sans Serif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color indexed="22"/>
      <name val="Arial"/>
      <family val="2"/>
    </font>
    <font>
      <sz val="9"/>
      <name val="Noto Sans"/>
      <family val="2"/>
    </font>
    <font>
      <b/>
      <sz val="9"/>
      <name val="Noto Sans"/>
      <family val="2"/>
    </font>
    <font>
      <u/>
      <sz val="9"/>
      <color indexed="12"/>
      <name val="Noto Sans"/>
      <family val="2"/>
    </font>
    <font>
      <b/>
      <vertAlign val="superscript"/>
      <sz val="9"/>
      <color indexed="9"/>
      <name val="Noto Sans"/>
      <family val="2"/>
    </font>
    <font>
      <b/>
      <sz val="9"/>
      <color indexed="9"/>
      <name val="Noto Sans"/>
      <family val="2"/>
    </font>
    <font>
      <b/>
      <vertAlign val="superscript"/>
      <sz val="9"/>
      <color indexed="8"/>
      <name val="Noto Sans"/>
      <family val="2"/>
    </font>
    <font>
      <b/>
      <sz val="9"/>
      <color indexed="8"/>
      <name val="Noto Sans"/>
      <family val="2"/>
    </font>
    <font>
      <vertAlign val="superscript"/>
      <sz val="9"/>
      <color indexed="10"/>
      <name val="Noto Sans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00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9"/>
      <color theme="3" tint="0.39997558519241921"/>
      <name val="Noto Sans"/>
      <family val="2"/>
    </font>
    <font>
      <sz val="9"/>
      <color rgb="FFFF0000"/>
      <name val="Noto Sans"/>
      <family val="2"/>
    </font>
    <font>
      <b/>
      <sz val="9"/>
      <color rgb="FF000000"/>
      <name val="Noto Sans"/>
      <family val="2"/>
    </font>
    <font>
      <b/>
      <sz val="9"/>
      <color theme="0"/>
      <name val="Noto Sans"/>
      <family val="2"/>
    </font>
    <font>
      <sz val="9"/>
      <color rgb="FF000000"/>
      <name val="Noto Sans"/>
      <family val="2"/>
    </font>
    <font>
      <b/>
      <sz val="9"/>
      <color theme="1"/>
      <name val="Noto Sans"/>
      <family val="2"/>
    </font>
    <font>
      <sz val="9"/>
      <color rgb="FFDE3919"/>
      <name val="Noto Sans"/>
      <family val="2"/>
    </font>
    <font>
      <b/>
      <sz val="9"/>
      <color rgb="FFDE3919"/>
      <name val="Noto Sans"/>
      <family val="2"/>
    </font>
    <font>
      <sz val="9"/>
      <color theme="1"/>
      <name val="Noto Sans"/>
      <family val="2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7F6F4"/>
        <bgColor indexed="64"/>
      </patternFill>
    </fill>
    <fill>
      <patternFill patternType="solid">
        <fgColor rgb="FF00A7C0"/>
        <bgColor indexed="64"/>
      </patternFill>
    </fill>
    <fill>
      <patternFill patternType="solid">
        <fgColor rgb="FF002652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8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1" applyBorder="0">
      <alignment horizontal="center" vertical="center" wrapText="1"/>
    </xf>
    <xf numFmtId="14" fontId="1" fillId="20" borderId="2">
      <alignment horizontal="center" vertical="center" wrapText="1"/>
    </xf>
    <xf numFmtId="0" fontId="18" fillId="21" borderId="28" applyNumberFormat="0" applyAlignment="0" applyProtection="0"/>
    <xf numFmtId="0" fontId="19" fillId="22" borderId="29" applyNumberFormat="0" applyAlignment="0" applyProtection="0"/>
    <xf numFmtId="0" fontId="20" fillId="0" borderId="30" applyNumberFormat="0" applyFill="0" applyAlignment="0" applyProtection="0"/>
    <xf numFmtId="0" fontId="21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22" fillId="29" borderId="28" applyNumberFormat="0" applyAlignment="0" applyProtection="0"/>
    <xf numFmtId="0" fontId="2" fillId="0" borderId="0" applyNumberFormat="0" applyFill="0" applyBorder="0" applyAlignment="0" applyProtection="0"/>
    <xf numFmtId="0" fontId="23" fillId="30" borderId="0" applyNumberFormat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5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4" fillId="31" borderId="0" applyNumberFormat="0" applyBorder="0" applyAlignment="0" applyProtection="0"/>
    <xf numFmtId="0" fontId="15" fillId="0" borderId="0"/>
    <xf numFmtId="0" fontId="15" fillId="32" borderId="31" applyNumberFormat="0" applyFont="0" applyAlignment="0" applyProtection="0"/>
    <xf numFmtId="4" fontId="4" fillId="0" borderId="0" applyBorder="0"/>
    <xf numFmtId="3" fontId="4" fillId="0" borderId="0" applyBorder="0"/>
    <xf numFmtId="9" fontId="15" fillId="0" borderId="0" applyFont="0" applyFill="0" applyBorder="0" applyAlignment="0" applyProtection="0"/>
    <xf numFmtId="0" fontId="25" fillId="21" borderId="32" applyNumberFormat="0" applyAlignment="0" applyProtection="0"/>
    <xf numFmtId="49" fontId="4" fillId="0" borderId="0" applyNumberFormat="0" applyBorder="0">
      <alignment horizontal="left"/>
    </xf>
    <xf numFmtId="0" fontId="26" fillId="0" borderId="0" applyNumberFormat="0" applyFill="0" applyBorder="0" applyAlignment="0" applyProtection="0"/>
    <xf numFmtId="0" fontId="1" fillId="0" borderId="0" applyFont="0" applyAlignment="0">
      <alignment horizontal="left"/>
    </xf>
    <xf numFmtId="0" fontId="27" fillId="0" borderId="0" applyNumberFormat="0" applyFill="0" applyBorder="0" applyAlignment="0" applyProtection="0"/>
    <xf numFmtId="0" fontId="28" fillId="0" borderId="0" applyNumberFormat="0" applyBorder="0">
      <alignment horizontal="left" vertical="center" wrapText="1"/>
    </xf>
    <xf numFmtId="0" fontId="5" fillId="33" borderId="3">
      <alignment horizontal="left" wrapText="1"/>
    </xf>
    <xf numFmtId="0" fontId="29" fillId="33" borderId="4">
      <alignment horizontal="left" wrapText="1"/>
    </xf>
    <xf numFmtId="0" fontId="30" fillId="0" borderId="0" applyNumberFormat="0" applyFill="0" applyBorder="0" applyAlignment="0" applyProtection="0"/>
    <xf numFmtId="0" fontId="31" fillId="0" borderId="33" applyNumberFormat="0" applyFill="0" applyAlignment="0" applyProtection="0"/>
    <xf numFmtId="0" fontId="21" fillId="0" borderId="34" applyNumberFormat="0" applyFill="0" applyAlignment="0" applyProtection="0"/>
    <xf numFmtId="0" fontId="6" fillId="0" borderId="5" applyNumberFormat="0" applyFont="0" applyFill="0" applyAlignment="0" applyProtection="0"/>
  </cellStyleXfs>
  <cellXfs count="196">
    <xf numFmtId="0" fontId="0" fillId="0" borderId="0" xfId="0"/>
    <xf numFmtId="0" fontId="7" fillId="0" borderId="6" xfId="0" applyFont="1" applyBorder="1"/>
    <xf numFmtId="3" fontId="7" fillId="0" borderId="6" xfId="0" applyNumberFormat="1" applyFont="1" applyBorder="1" applyAlignment="1">
      <alignment horizontal="right"/>
    </xf>
    <xf numFmtId="4" fontId="7" fillId="0" borderId="6" xfId="0" applyNumberFormat="1" applyFont="1" applyBorder="1" applyAlignment="1">
      <alignment horizontal="right"/>
    </xf>
    <xf numFmtId="3" fontId="7" fillId="0" borderId="6" xfId="0" applyNumberFormat="1" applyFont="1" applyBorder="1"/>
    <xf numFmtId="2" fontId="7" fillId="0" borderId="6" xfId="45" applyNumberFormat="1" applyFont="1" applyFill="1" applyBorder="1"/>
    <xf numFmtId="0" fontId="7" fillId="0" borderId="0" xfId="0" applyFont="1"/>
    <xf numFmtId="0" fontId="32" fillId="0" borderId="0" xfId="0" applyFont="1"/>
    <xf numFmtId="3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" fontId="7" fillId="0" borderId="0" xfId="0" applyNumberFormat="1" applyFont="1"/>
    <xf numFmtId="2" fontId="7" fillId="0" borderId="0" xfId="45" applyNumberFormat="1" applyFont="1" applyFill="1" applyBorder="1"/>
    <xf numFmtId="4" fontId="7" fillId="0" borderId="8" xfId="43" applyFont="1" applyBorder="1"/>
    <xf numFmtId="0" fontId="7" fillId="0" borderId="8" xfId="0" applyFont="1" applyBorder="1"/>
    <xf numFmtId="3" fontId="7" fillId="0" borderId="8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170" fontId="7" fillId="0" borderId="6" xfId="0" applyNumberFormat="1" applyFont="1" applyBorder="1" applyAlignment="1">
      <alignment horizontal="right"/>
    </xf>
    <xf numFmtId="2" fontId="7" fillId="0" borderId="6" xfId="45" applyNumberFormat="1" applyFont="1" applyBorder="1"/>
    <xf numFmtId="14" fontId="32" fillId="0" borderId="0" xfId="0" applyNumberFormat="1" applyFont="1"/>
    <xf numFmtId="171" fontId="7" fillId="0" borderId="0" xfId="0" applyNumberFormat="1" applyFont="1" applyAlignment="1">
      <alignment horizontal="right"/>
    </xf>
    <xf numFmtId="0" fontId="32" fillId="0" borderId="8" xfId="0" applyFont="1" applyBorder="1"/>
    <xf numFmtId="14" fontId="32" fillId="0" borderId="8" xfId="0" applyNumberFormat="1" applyFont="1" applyBorder="1"/>
    <xf numFmtId="0" fontId="32" fillId="0" borderId="0" xfId="47" applyNumberFormat="1" applyFont="1" applyBorder="1">
      <alignment horizontal="left"/>
    </xf>
    <xf numFmtId="4" fontId="7" fillId="0" borderId="0" xfId="0" applyNumberFormat="1" applyFont="1"/>
    <xf numFmtId="2" fontId="7" fillId="0" borderId="0" xfId="0" applyNumberFormat="1" applyFont="1"/>
    <xf numFmtId="4" fontId="7" fillId="0" borderId="6" xfId="0" applyNumberFormat="1" applyFont="1" applyBorder="1"/>
    <xf numFmtId="2" fontId="7" fillId="0" borderId="6" xfId="0" applyNumberFormat="1" applyFont="1" applyBorder="1"/>
    <xf numFmtId="4" fontId="7" fillId="0" borderId="8" xfId="0" applyNumberFormat="1" applyFont="1" applyBorder="1"/>
    <xf numFmtId="3" fontId="7" fillId="0" borderId="8" xfId="0" applyNumberFormat="1" applyFont="1" applyBorder="1"/>
    <xf numFmtId="2" fontId="7" fillId="0" borderId="8" xfId="0" applyNumberFormat="1" applyFont="1" applyBorder="1"/>
    <xf numFmtId="0" fontId="32" fillId="0" borderId="8" xfId="47" applyNumberFormat="1" applyFont="1" applyBorder="1">
      <alignment horizontal="left"/>
    </xf>
    <xf numFmtId="165" fontId="7" fillId="0" borderId="8" xfId="34" applyFont="1" applyBorder="1"/>
    <xf numFmtId="4" fontId="33" fillId="0" borderId="8" xfId="0" applyNumberFormat="1" applyFont="1" applyBorder="1"/>
    <xf numFmtId="4" fontId="7" fillId="0" borderId="0" xfId="43" applyFont="1" applyBorder="1"/>
    <xf numFmtId="4" fontId="7" fillId="0" borderId="6" xfId="43" applyFont="1" applyBorder="1" applyAlignment="1">
      <alignment wrapText="1"/>
    </xf>
    <xf numFmtId="4" fontId="7" fillId="0" borderId="0" xfId="43" applyFont="1" applyBorder="1" applyAlignment="1">
      <alignment wrapText="1"/>
    </xf>
    <xf numFmtId="165" fontId="7" fillId="0" borderId="0" xfId="34" applyFont="1" applyBorder="1"/>
    <xf numFmtId="2" fontId="7" fillId="0" borderId="0" xfId="34" applyNumberFormat="1" applyFont="1" applyBorder="1"/>
    <xf numFmtId="169" fontId="7" fillId="0" borderId="6" xfId="0" applyNumberFormat="1" applyFont="1" applyBorder="1"/>
    <xf numFmtId="0" fontId="7" fillId="0" borderId="6" xfId="0" applyFont="1" applyBorder="1" applyAlignment="1">
      <alignment horizontal="right"/>
    </xf>
    <xf numFmtId="0" fontId="7" fillId="0" borderId="0" xfId="0" applyFont="1" applyAlignment="1">
      <alignment horizontal="right"/>
    </xf>
    <xf numFmtId="2" fontId="7" fillId="0" borderId="6" xfId="0" applyNumberFormat="1" applyFont="1" applyBorder="1" applyAlignment="1">
      <alignment horizontal="right"/>
    </xf>
    <xf numFmtId="2" fontId="7" fillId="0" borderId="0" xfId="0" applyNumberFormat="1" applyFont="1" applyAlignment="1">
      <alignment horizontal="right"/>
    </xf>
    <xf numFmtId="2" fontId="7" fillId="0" borderId="8" xfId="0" applyNumberFormat="1" applyFont="1" applyBorder="1" applyAlignment="1">
      <alignment horizontal="right"/>
    </xf>
    <xf numFmtId="2" fontId="7" fillId="0" borderId="0" xfId="47" applyNumberFormat="1" applyFont="1" applyBorder="1" applyAlignment="1">
      <alignment horizontal="right"/>
    </xf>
    <xf numFmtId="14" fontId="33" fillId="0" borderId="0" xfId="0" applyNumberFormat="1" applyFont="1" applyAlignment="1">
      <alignment horizontal="left"/>
    </xf>
    <xf numFmtId="0" fontId="7" fillId="0" borderId="6" xfId="47" applyNumberFormat="1" applyFont="1" applyBorder="1">
      <alignment horizontal="left"/>
    </xf>
    <xf numFmtId="4" fontId="7" fillId="0" borderId="6" xfId="43" applyFont="1" applyBorder="1"/>
    <xf numFmtId="0" fontId="7" fillId="0" borderId="0" xfId="47" applyNumberFormat="1" applyFont="1" applyBorder="1">
      <alignment horizontal="left"/>
    </xf>
    <xf numFmtId="2" fontId="7" fillId="0" borderId="6" xfId="47" applyNumberFormat="1" applyFont="1" applyBorder="1" applyAlignment="1">
      <alignment horizontal="right"/>
    </xf>
    <xf numFmtId="0" fontId="7" fillId="0" borderId="6" xfId="47" applyNumberFormat="1" applyFont="1" applyBorder="1" applyAlignment="1">
      <alignment horizontal="right"/>
    </xf>
    <xf numFmtId="3" fontId="7" fillId="0" borderId="6" xfId="47" applyNumberFormat="1" applyFont="1" applyBorder="1" applyAlignment="1">
      <alignment horizontal="right"/>
    </xf>
    <xf numFmtId="0" fontId="7" fillId="0" borderId="8" xfId="47" applyNumberFormat="1" applyFont="1" applyBorder="1">
      <alignment horizontal="left"/>
    </xf>
    <xf numFmtId="0" fontId="7" fillId="0" borderId="0" xfId="47" applyNumberFormat="1" applyFont="1" applyBorder="1" applyAlignment="1">
      <alignment horizontal="right"/>
    </xf>
    <xf numFmtId="3" fontId="7" fillId="0" borderId="0" xfId="47" applyNumberFormat="1" applyFont="1" applyBorder="1" applyAlignment="1">
      <alignment horizontal="right"/>
    </xf>
    <xf numFmtId="2" fontId="7" fillId="0" borderId="8" xfId="47" applyNumberFormat="1" applyFont="1" applyBorder="1" applyAlignment="1">
      <alignment horizontal="right"/>
    </xf>
    <xf numFmtId="0" fontId="7" fillId="0" borderId="8" xfId="47" applyNumberFormat="1" applyFont="1" applyBorder="1" applyAlignment="1">
      <alignment horizontal="right"/>
    </xf>
    <xf numFmtId="3" fontId="7" fillId="0" borderId="8" xfId="47" applyNumberFormat="1" applyFont="1" applyBorder="1" applyAlignment="1">
      <alignment horizontal="right"/>
    </xf>
    <xf numFmtId="2" fontId="7" fillId="0" borderId="0" xfId="47" applyNumberFormat="1" applyFont="1" applyBorder="1">
      <alignment horizontal="left"/>
    </xf>
    <xf numFmtId="2" fontId="8" fillId="0" borderId="6" xfId="0" applyNumberFormat="1" applyFont="1" applyBorder="1"/>
    <xf numFmtId="0" fontId="7" fillId="0" borderId="6" xfId="0" applyFont="1" applyBorder="1" applyAlignment="1">
      <alignment horizontal="left"/>
    </xf>
    <xf numFmtId="0" fontId="7" fillId="0" borderId="6" xfId="51" applyFont="1" applyBorder="1">
      <alignment horizontal="left" vertical="center" wrapText="1"/>
    </xf>
    <xf numFmtId="3" fontId="7" fillId="0" borderId="6" xfId="51" applyNumberFormat="1" applyFont="1" applyBorder="1" applyAlignment="1">
      <alignment wrapText="1"/>
    </xf>
    <xf numFmtId="0" fontId="7" fillId="0" borderId="6" xfId="51" applyFont="1" applyBorder="1" applyAlignment="1">
      <alignment wrapText="1"/>
    </xf>
    <xf numFmtId="4" fontId="7" fillId="0" borderId="6" xfId="51" applyNumberFormat="1" applyFont="1" applyBorder="1" applyAlignment="1">
      <alignment wrapText="1"/>
    </xf>
    <xf numFmtId="0" fontId="33" fillId="0" borderId="0" xfId="51" applyFont="1" applyBorder="1">
      <alignment horizontal="left" vertical="center" wrapText="1"/>
    </xf>
    <xf numFmtId="3" fontId="7" fillId="0" borderId="6" xfId="44" applyFont="1" applyBorder="1"/>
    <xf numFmtId="4" fontId="7" fillId="0" borderId="6" xfId="44" applyNumberFormat="1" applyFont="1" applyBorder="1"/>
    <xf numFmtId="3" fontId="7" fillId="0" borderId="6" xfId="43" applyNumberFormat="1" applyFont="1" applyBorder="1"/>
    <xf numFmtId="3" fontId="7" fillId="0" borderId="0" xfId="44" applyFont="1" applyBorder="1"/>
    <xf numFmtId="4" fontId="7" fillId="0" borderId="0" xfId="44" applyNumberFormat="1" applyFont="1" applyBorder="1"/>
    <xf numFmtId="3" fontId="7" fillId="0" borderId="0" xfId="43" applyNumberFormat="1" applyFont="1" applyBorder="1"/>
    <xf numFmtId="3" fontId="7" fillId="0" borderId="8" xfId="44" applyFont="1" applyBorder="1"/>
    <xf numFmtId="4" fontId="7" fillId="0" borderId="8" xfId="44" applyNumberFormat="1" applyFont="1" applyBorder="1"/>
    <xf numFmtId="3" fontId="7" fillId="0" borderId="8" xfId="43" applyNumberFormat="1" applyFont="1" applyBorder="1"/>
    <xf numFmtId="0" fontId="7" fillId="0" borderId="6" xfId="47" applyNumberFormat="1" applyFont="1" applyBorder="1" applyAlignment="1">
      <alignment vertical="top"/>
    </xf>
    <xf numFmtId="0" fontId="7" fillId="0" borderId="11" xfId="47" applyNumberFormat="1" applyFont="1" applyBorder="1" applyAlignment="1">
      <alignment vertical="top"/>
    </xf>
    <xf numFmtId="0" fontId="7" fillId="0" borderId="0" xfId="47" applyNumberFormat="1" applyFont="1" applyBorder="1" applyAlignment="1"/>
    <xf numFmtId="0" fontId="33" fillId="0" borderId="0" xfId="51" applyFont="1" applyBorder="1" applyAlignment="1">
      <alignment vertical="center" wrapText="1"/>
    </xf>
    <xf numFmtId="0" fontId="7" fillId="34" borderId="0" xfId="0" applyFont="1" applyFill="1"/>
    <xf numFmtId="0" fontId="7" fillId="0" borderId="0" xfId="0" applyFont="1" applyAlignment="1">
      <alignment vertical="center"/>
    </xf>
    <xf numFmtId="14" fontId="35" fillId="35" borderId="6" xfId="20" applyFont="1" applyFill="1" applyBorder="1">
      <alignment horizontal="center" vertical="center" wrapText="1"/>
    </xf>
    <xf numFmtId="0" fontId="35" fillId="35" borderId="12" xfId="20" applyNumberFormat="1" applyFont="1" applyFill="1" applyBorder="1">
      <alignment horizontal="center" vertical="center" wrapText="1"/>
    </xf>
    <xf numFmtId="14" fontId="35" fillId="35" borderId="12" xfId="20" applyFont="1" applyFill="1" applyBorder="1">
      <alignment horizontal="center" vertical="center" wrapText="1"/>
    </xf>
    <xf numFmtId="0" fontId="37" fillId="0" borderId="8" xfId="19" applyFont="1" applyFill="1" applyBorder="1">
      <alignment horizontal="center" vertical="center" wrapText="1"/>
    </xf>
    <xf numFmtId="0" fontId="37" fillId="0" borderId="0" xfId="19" applyFont="1" applyFill="1" applyBorder="1">
      <alignment horizontal="center" vertical="center" wrapText="1"/>
    </xf>
    <xf numFmtId="0" fontId="38" fillId="0" borderId="6" xfId="0" applyFont="1" applyBorder="1"/>
    <xf numFmtId="0" fontId="38" fillId="0" borderId="0" xfId="0" applyFont="1"/>
    <xf numFmtId="0" fontId="38" fillId="0" borderId="0" xfId="47" applyNumberFormat="1" applyFont="1" applyBorder="1">
      <alignment horizontal="left"/>
    </xf>
    <xf numFmtId="0" fontId="38" fillId="0" borderId="6" xfId="47" applyNumberFormat="1" applyFont="1" applyBorder="1">
      <alignment horizontal="left"/>
    </xf>
    <xf numFmtId="0" fontId="38" fillId="0" borderId="0" xfId="51" applyFont="1" applyBorder="1">
      <alignment horizontal="left" vertical="center" wrapText="1"/>
    </xf>
    <xf numFmtId="0" fontId="38" fillId="0" borderId="8" xfId="0" applyFont="1" applyBorder="1"/>
    <xf numFmtId="0" fontId="39" fillId="0" borderId="0" xfId="19" applyFont="1" applyFill="1" applyBorder="1">
      <alignment horizontal="center" vertical="center" wrapText="1"/>
    </xf>
    <xf numFmtId="0" fontId="39" fillId="0" borderId="8" xfId="19" applyFont="1" applyFill="1" applyBorder="1">
      <alignment horizontal="center" vertical="center" wrapText="1"/>
    </xf>
    <xf numFmtId="0" fontId="38" fillId="0" borderId="8" xfId="47" applyNumberFormat="1" applyFont="1" applyBorder="1">
      <alignment horizontal="left"/>
    </xf>
    <xf numFmtId="0" fontId="38" fillId="0" borderId="6" xfId="0" applyFont="1" applyBorder="1" applyAlignment="1">
      <alignment horizontal="right"/>
    </xf>
    <xf numFmtId="0" fontId="38" fillId="0" borderId="0" xfId="0" applyFont="1" applyAlignment="1">
      <alignment horizontal="right"/>
    </xf>
    <xf numFmtId="0" fontId="38" fillId="0" borderId="14" xfId="51" applyFont="1" applyBorder="1">
      <alignment horizontal="left" vertical="center" wrapText="1"/>
    </xf>
    <xf numFmtId="0" fontId="38" fillId="0" borderId="15" xfId="51" applyFont="1" applyBorder="1">
      <alignment horizontal="left" vertical="center" wrapText="1"/>
    </xf>
    <xf numFmtId="0" fontId="38" fillId="0" borderId="11" xfId="51" applyFont="1" applyBorder="1">
      <alignment horizontal="left" vertical="center" wrapText="1"/>
    </xf>
    <xf numFmtId="0" fontId="38" fillId="0" borderId="14" xfId="0" applyFont="1" applyBorder="1"/>
    <xf numFmtId="0" fontId="38" fillId="0" borderId="15" xfId="0" applyFont="1" applyBorder="1"/>
    <xf numFmtId="0" fontId="38" fillId="0" borderId="14" xfId="51" applyNumberFormat="1" applyFont="1" applyBorder="1">
      <alignment horizontal="left" vertical="center" wrapText="1"/>
    </xf>
    <xf numFmtId="0" fontId="38" fillId="0" borderId="15" xfId="51" applyNumberFormat="1" applyFont="1" applyBorder="1">
      <alignment horizontal="left" vertical="center" wrapText="1"/>
    </xf>
    <xf numFmtId="0" fontId="38" fillId="0" borderId="11" xfId="0" applyFont="1" applyBorder="1"/>
    <xf numFmtId="2" fontId="7" fillId="0" borderId="8" xfId="45" applyNumberFormat="1" applyFont="1" applyFill="1" applyBorder="1"/>
    <xf numFmtId="0" fontId="40" fillId="0" borderId="8" xfId="51" applyFont="1" applyBorder="1">
      <alignment horizontal="left" vertical="center" wrapText="1"/>
    </xf>
    <xf numFmtId="0" fontId="37" fillId="36" borderId="16" xfId="19" applyFont="1" applyFill="1" applyBorder="1">
      <alignment horizontal="center" vertical="center" wrapText="1"/>
    </xf>
    <xf numFmtId="0" fontId="7" fillId="0" borderId="10" xfId="0" applyFont="1" applyFill="1" applyBorder="1"/>
    <xf numFmtId="0" fontId="38" fillId="0" borderId="0" xfId="0" applyFont="1" applyFill="1"/>
    <xf numFmtId="0" fontId="36" fillId="0" borderId="0" xfId="0" applyFont="1" applyFill="1"/>
    <xf numFmtId="0" fontId="7" fillId="0" borderId="7" xfId="0" applyFont="1" applyFill="1" applyBorder="1"/>
    <xf numFmtId="14" fontId="38" fillId="0" borderId="8" xfId="0" applyNumberFormat="1" applyFont="1" applyFill="1" applyBorder="1" applyAlignment="1">
      <alignment horizontal="right"/>
    </xf>
    <xf numFmtId="0" fontId="7" fillId="0" borderId="9" xfId="0" applyFont="1" applyFill="1" applyBorder="1"/>
    <xf numFmtId="14" fontId="38" fillId="0" borderId="0" xfId="0" applyNumberFormat="1" applyFont="1" applyFill="1" applyAlignment="1">
      <alignment horizontal="left"/>
    </xf>
    <xf numFmtId="14" fontId="38" fillId="0" borderId="0" xfId="0" applyNumberFormat="1" applyFont="1" applyFill="1" applyAlignment="1">
      <alignment horizontal="right"/>
    </xf>
    <xf numFmtId="0" fontId="38" fillId="0" borderId="6" xfId="0" applyFont="1" applyFill="1" applyBorder="1"/>
    <xf numFmtId="0" fontId="7" fillId="0" borderId="0" xfId="0" applyFont="1" applyFill="1"/>
    <xf numFmtId="0" fontId="36" fillId="0" borderId="10" xfId="0" applyFont="1" applyFill="1" applyBorder="1"/>
    <xf numFmtId="0" fontId="32" fillId="0" borderId="0" xfId="0" applyFont="1" applyFill="1"/>
    <xf numFmtId="0" fontId="36" fillId="0" borderId="9" xfId="0" applyFont="1" applyFill="1" applyBorder="1"/>
    <xf numFmtId="14" fontId="38" fillId="0" borderId="0" xfId="0" applyNumberFormat="1" applyFont="1" applyFill="1"/>
    <xf numFmtId="14" fontId="38" fillId="0" borderId="8" xfId="0" applyNumberFormat="1" applyFont="1" applyFill="1" applyBorder="1"/>
    <xf numFmtId="0" fontId="36" fillId="0" borderId="9" xfId="0" applyFont="1" applyFill="1" applyBorder="1" applyAlignment="1">
      <alignment vertical="center" wrapText="1"/>
    </xf>
    <xf numFmtId="0" fontId="36" fillId="0" borderId="10" xfId="0" applyFont="1" applyFill="1" applyBorder="1" applyAlignment="1">
      <alignment vertical="center" wrapText="1"/>
    </xf>
    <xf numFmtId="0" fontId="7" fillId="0" borderId="8" xfId="0" applyFont="1" applyFill="1" applyBorder="1"/>
    <xf numFmtId="0" fontId="7" fillId="0" borderId="6" xfId="0" applyFont="1" applyFill="1" applyBorder="1"/>
    <xf numFmtId="0" fontId="38" fillId="0" borderId="0" xfId="0" applyFont="1" applyFill="1" applyAlignment="1">
      <alignment horizontal="left"/>
    </xf>
    <xf numFmtId="14" fontId="38" fillId="0" borderId="6" xfId="0" applyNumberFormat="1" applyFont="1" applyFill="1" applyBorder="1" applyAlignment="1">
      <alignment horizontal="left"/>
    </xf>
    <xf numFmtId="0" fontId="7" fillId="0" borderId="10" xfId="47" applyNumberFormat="1" applyFont="1" applyFill="1" applyBorder="1">
      <alignment horizontal="left"/>
    </xf>
    <xf numFmtId="14" fontId="38" fillId="0" borderId="6" xfId="47" applyNumberFormat="1" applyFont="1" applyFill="1" applyBorder="1">
      <alignment horizontal="left"/>
    </xf>
    <xf numFmtId="0" fontId="7" fillId="0" borderId="9" xfId="47" applyNumberFormat="1" applyFont="1" applyFill="1" applyBorder="1">
      <alignment horizontal="left"/>
    </xf>
    <xf numFmtId="14" fontId="38" fillId="0" borderId="0" xfId="47" applyNumberFormat="1" applyFont="1" applyFill="1" applyBorder="1">
      <alignment horizontal="left"/>
    </xf>
    <xf numFmtId="14" fontId="38" fillId="0" borderId="0" xfId="47" applyNumberFormat="1" applyFont="1" applyFill="1" applyBorder="1" applyAlignment="1">
      <alignment horizontal="right"/>
    </xf>
    <xf numFmtId="0" fontId="7" fillId="0" borderId="7" xfId="47" applyNumberFormat="1" applyFont="1" applyFill="1" applyBorder="1">
      <alignment horizontal="left"/>
    </xf>
    <xf numFmtId="14" fontId="38" fillId="0" borderId="8" xfId="47" applyNumberFormat="1" applyFont="1" applyFill="1" applyBorder="1" applyAlignment="1">
      <alignment horizontal="right"/>
    </xf>
    <xf numFmtId="0" fontId="38" fillId="0" borderId="0" xfId="47" applyNumberFormat="1" applyFont="1" applyFill="1" applyBorder="1">
      <alignment horizontal="left"/>
    </xf>
    <xf numFmtId="0" fontId="38" fillId="0" borderId="6" xfId="47" applyNumberFormat="1" applyFont="1" applyFill="1" applyBorder="1">
      <alignment horizontal="left"/>
    </xf>
    <xf numFmtId="14" fontId="38" fillId="0" borderId="6" xfId="0" applyNumberFormat="1" applyFont="1" applyFill="1" applyBorder="1" applyAlignment="1">
      <alignment horizontal="left" vertical="center"/>
    </xf>
    <xf numFmtId="14" fontId="38" fillId="0" borderId="0" xfId="0" applyNumberFormat="1" applyFont="1" applyFill="1" applyAlignment="1">
      <alignment horizontal="left" vertical="center"/>
    </xf>
    <xf numFmtId="14" fontId="38" fillId="0" borderId="8" xfId="0" applyNumberFormat="1" applyFont="1" applyFill="1" applyBorder="1" applyAlignment="1">
      <alignment horizontal="right" vertical="center"/>
    </xf>
    <xf numFmtId="14" fontId="38" fillId="0" borderId="0" xfId="0" applyNumberFormat="1" applyFont="1" applyFill="1" applyAlignment="1">
      <alignment horizontal="right" vertical="center"/>
    </xf>
    <xf numFmtId="14" fontId="38" fillId="0" borderId="8" xfId="0" applyNumberFormat="1" applyFont="1" applyFill="1" applyBorder="1" applyAlignment="1">
      <alignment horizontal="left" vertical="center"/>
    </xf>
    <xf numFmtId="0" fontId="7" fillId="0" borderId="10" xfId="51" applyFont="1" applyFill="1" applyBorder="1">
      <alignment horizontal="left" vertical="center" wrapText="1"/>
    </xf>
    <xf numFmtId="0" fontId="38" fillId="0" borderId="6" xfId="51" applyFont="1" applyFill="1" applyBorder="1">
      <alignment horizontal="left" vertical="center" wrapText="1"/>
    </xf>
    <xf numFmtId="0" fontId="33" fillId="0" borderId="9" xfId="51" applyFont="1" applyFill="1" applyBorder="1">
      <alignment horizontal="left" vertical="center" wrapText="1"/>
    </xf>
    <xf numFmtId="0" fontId="38" fillId="0" borderId="0" xfId="51" applyFont="1" applyFill="1" applyBorder="1">
      <alignment horizontal="left" vertical="center" wrapText="1"/>
    </xf>
    <xf numFmtId="14" fontId="38" fillId="0" borderId="6" xfId="51" applyNumberFormat="1" applyFont="1" applyFill="1" applyBorder="1">
      <alignment horizontal="left" vertical="center" wrapText="1"/>
    </xf>
    <xf numFmtId="14" fontId="38" fillId="0" borderId="0" xfId="51" applyNumberFormat="1" applyFont="1" applyFill="1" applyBorder="1">
      <alignment horizontal="left" vertical="center" wrapText="1"/>
    </xf>
    <xf numFmtId="14" fontId="38" fillId="0" borderId="0" xfId="51" applyNumberFormat="1" applyFont="1" applyFill="1" applyBorder="1" applyAlignment="1">
      <alignment horizontal="right" vertical="center" wrapText="1"/>
    </xf>
    <xf numFmtId="14" fontId="38" fillId="0" borderId="8" xfId="51" applyNumberFormat="1" applyFont="1" applyFill="1" applyBorder="1" applyAlignment="1">
      <alignment horizontal="right" vertical="center" wrapText="1"/>
    </xf>
    <xf numFmtId="0" fontId="7" fillId="0" borderId="10" xfId="47" applyNumberFormat="1" applyFont="1" applyFill="1" applyBorder="1" applyAlignment="1">
      <alignment vertical="top"/>
    </xf>
    <xf numFmtId="0" fontId="7" fillId="0" borderId="6" xfId="47" applyNumberFormat="1" applyFont="1" applyFill="1" applyBorder="1" applyAlignment="1">
      <alignment vertical="top"/>
    </xf>
    <xf numFmtId="0" fontId="34" fillId="0" borderId="0" xfId="0" applyFont="1" applyFill="1"/>
    <xf numFmtId="0" fontId="8" fillId="0" borderId="0" xfId="0" applyFont="1" applyFill="1"/>
    <xf numFmtId="0" fontId="9" fillId="0" borderId="0" xfId="32" applyFont="1" applyFill="1"/>
    <xf numFmtId="4" fontId="7" fillId="0" borderId="0" xfId="0" applyNumberFormat="1" applyFont="1" applyBorder="1" applyAlignment="1">
      <alignment horizontal="right"/>
    </xf>
    <xf numFmtId="14" fontId="38" fillId="0" borderId="0" xfId="0" applyNumberFormat="1" applyFont="1" applyFill="1" applyBorder="1" applyAlignment="1">
      <alignment horizontal="right"/>
    </xf>
    <xf numFmtId="0" fontId="7" fillId="0" borderId="0" xfId="0" applyFont="1" applyBorder="1"/>
    <xf numFmtId="0" fontId="38" fillId="0" borderId="0" xfId="0" applyFont="1" applyBorder="1"/>
    <xf numFmtId="3" fontId="7" fillId="0" borderId="0" xfId="0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3" fontId="7" fillId="0" borderId="0" xfId="0" applyNumberFormat="1" applyFont="1" applyBorder="1"/>
    <xf numFmtId="0" fontId="40" fillId="0" borderId="0" xfId="51" applyFont="1" applyBorder="1">
      <alignment horizontal="left" vertical="center" wrapText="1"/>
    </xf>
    <xf numFmtId="170" fontId="7" fillId="0" borderId="8" xfId="0" applyNumberFormat="1" applyFont="1" applyBorder="1" applyAlignment="1">
      <alignment horizontal="right"/>
    </xf>
    <xf numFmtId="0" fontId="7" fillId="0" borderId="35" xfId="0" applyFont="1" applyFill="1" applyBorder="1"/>
    <xf numFmtId="0" fontId="38" fillId="0" borderId="13" xfId="0" applyFont="1" applyFill="1" applyBorder="1"/>
    <xf numFmtId="0" fontId="7" fillId="0" borderId="13" xfId="0" applyFont="1" applyBorder="1"/>
    <xf numFmtId="0" fontId="38" fillId="0" borderId="13" xfId="47" applyNumberFormat="1" applyFont="1" applyBorder="1">
      <alignment horizontal="left"/>
    </xf>
    <xf numFmtId="3" fontId="7" fillId="0" borderId="13" xfId="0" applyNumberFormat="1" applyFont="1" applyBorder="1"/>
    <xf numFmtId="2" fontId="7" fillId="0" borderId="13" xfId="0" applyNumberFormat="1" applyFont="1" applyBorder="1" applyAlignment="1">
      <alignment horizontal="right"/>
    </xf>
    <xf numFmtId="4" fontId="7" fillId="0" borderId="13" xfId="0" applyNumberFormat="1" applyFont="1" applyBorder="1" applyAlignment="1">
      <alignment horizontal="right"/>
    </xf>
    <xf numFmtId="2" fontId="7" fillId="0" borderId="13" xfId="45" applyNumberFormat="1" applyFont="1" applyFill="1" applyBorder="1"/>
    <xf numFmtId="0" fontId="38" fillId="0" borderId="36" xfId="51" applyFont="1" applyBorder="1">
      <alignment horizontal="left" vertical="center" wrapText="1"/>
    </xf>
    <xf numFmtId="0" fontId="38" fillId="0" borderId="0" xfId="0" applyFont="1" applyFill="1" applyBorder="1"/>
    <xf numFmtId="0" fontId="37" fillId="36" borderId="37" xfId="19" applyFont="1" applyFill="1" applyBorder="1">
      <alignment horizontal="center" vertical="center" wrapText="1"/>
    </xf>
    <xf numFmtId="0" fontId="37" fillId="36" borderId="21" xfId="19" applyFont="1" applyFill="1" applyBorder="1">
      <alignment horizontal="center" vertical="center" wrapText="1"/>
    </xf>
    <xf numFmtId="0" fontId="37" fillId="36" borderId="27" xfId="19" applyFont="1" applyFill="1" applyBorder="1">
      <alignment horizontal="center" vertical="center" wrapText="1"/>
    </xf>
    <xf numFmtId="0" fontId="35" fillId="37" borderId="10" xfId="52" applyFont="1" applyFill="1" applyBorder="1" applyAlignment="1">
      <alignment horizontal="left" vertical="center" wrapText="1"/>
    </xf>
    <xf numFmtId="0" fontId="35" fillId="37" borderId="6" xfId="52" applyFont="1" applyFill="1" applyBorder="1" applyAlignment="1">
      <alignment horizontal="left" vertical="center" wrapText="1"/>
    </xf>
    <xf numFmtId="0" fontId="32" fillId="0" borderId="7" xfId="51" applyFont="1" applyBorder="1" applyAlignment="1">
      <alignment horizontal="left" vertical="top" wrapText="1"/>
    </xf>
    <xf numFmtId="0" fontId="32" fillId="0" borderId="8" xfId="51" applyFont="1" applyBorder="1" applyAlignment="1">
      <alignment horizontal="left" vertical="top" wrapText="1"/>
    </xf>
    <xf numFmtId="0" fontId="32" fillId="0" borderId="15" xfId="51" applyFont="1" applyBorder="1" applyAlignment="1">
      <alignment horizontal="left" vertical="top" wrapText="1"/>
    </xf>
    <xf numFmtId="0" fontId="35" fillId="38" borderId="17" xfId="52" applyFont="1" applyFill="1" applyBorder="1" applyAlignment="1">
      <alignment horizontal="left" vertical="center" wrapText="1"/>
    </xf>
    <xf numFmtId="0" fontId="35" fillId="38" borderId="18" xfId="52" applyFont="1" applyFill="1" applyBorder="1" applyAlignment="1">
      <alignment horizontal="left" vertical="center" wrapText="1"/>
    </xf>
    <xf numFmtId="14" fontId="35" fillId="0" borderId="19" xfId="20" applyFont="1" applyFill="1" applyBorder="1" applyAlignment="1">
      <alignment horizontal="center" vertical="center" wrapText="1"/>
    </xf>
    <xf numFmtId="14" fontId="35" fillId="0" borderId="20" xfId="20" applyFont="1" applyFill="1" applyBorder="1" applyAlignment="1">
      <alignment horizontal="center" vertical="center" wrapText="1"/>
    </xf>
    <xf numFmtId="0" fontId="37" fillId="36" borderId="21" xfId="19" applyFont="1" applyFill="1" applyBorder="1" applyAlignment="1">
      <alignment horizontal="center" vertical="center" wrapText="1"/>
    </xf>
    <xf numFmtId="0" fontId="37" fillId="36" borderId="22" xfId="19" applyFont="1" applyFill="1" applyBorder="1" applyAlignment="1">
      <alignment horizontal="center" vertical="center" wrapText="1"/>
    </xf>
    <xf numFmtId="14" fontId="35" fillId="35" borderId="23" xfId="20" applyFont="1" applyFill="1" applyBorder="1" applyAlignment="1">
      <alignment horizontal="center" vertical="center" wrapText="1"/>
    </xf>
    <xf numFmtId="14" fontId="35" fillId="35" borderId="24" xfId="20" applyFont="1" applyFill="1" applyBorder="1" applyAlignment="1">
      <alignment horizontal="center" vertical="center" wrapText="1"/>
    </xf>
    <xf numFmtId="0" fontId="37" fillId="0" borderId="17" xfId="19" applyFont="1" applyFill="1" applyBorder="1" applyAlignment="1">
      <alignment horizontal="center" vertical="center" wrapText="1"/>
    </xf>
    <xf numFmtId="0" fontId="37" fillId="0" borderId="38" xfId="19" applyFont="1" applyFill="1" applyBorder="1" applyAlignment="1">
      <alignment horizontal="center" vertical="center" wrapText="1"/>
    </xf>
    <xf numFmtId="14" fontId="35" fillId="35" borderId="25" xfId="20" applyFont="1" applyFill="1" applyBorder="1" applyAlignment="1">
      <alignment horizontal="center" vertical="center" wrapText="1"/>
    </xf>
    <xf numFmtId="0" fontId="37" fillId="36" borderId="26" xfId="19" applyFont="1" applyFill="1" applyBorder="1" applyAlignment="1">
      <alignment horizontal="center" vertical="center" wrapText="1"/>
    </xf>
    <xf numFmtId="0" fontId="37" fillId="36" borderId="27" xfId="19" applyFont="1" applyFill="1" applyBorder="1" applyAlignment="1">
      <alignment horizontal="center" vertical="center" wrapText="1"/>
    </xf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abecera ING" xfId="19" xr:uid="{00000000-0005-0000-0000-000012000000}"/>
    <cellStyle name="Cabeceras" xfId="20" xr:uid="{00000000-0005-0000-0000-000013000000}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Incorrecto" xfId="33" builtinId="27" customBuiltin="1"/>
    <cellStyle name="Millares" xfId="34" builtinId="3" customBuiltin="1"/>
    <cellStyle name="Millares [0]" xfId="35" builtinId="6" customBuiltin="1"/>
    <cellStyle name="Millares 2" xfId="36" xr:uid="{00000000-0005-0000-0000-000023000000}"/>
    <cellStyle name="Moneda" xfId="37" builtinId="4" customBuiltin="1"/>
    <cellStyle name="Moneda [0]" xfId="38" builtinId="7" customBuiltin="1"/>
    <cellStyle name="Moneda 2" xfId="39" xr:uid="{00000000-0005-0000-0000-000026000000}"/>
    <cellStyle name="Neutral" xfId="40" builtinId="28" customBuiltin="1"/>
    <cellStyle name="Normal" xfId="0" builtinId="0" customBuiltin="1"/>
    <cellStyle name="Normal 2" xfId="41" xr:uid="{00000000-0005-0000-0000-000029000000}"/>
    <cellStyle name="Notas" xfId="42" builtinId="10" customBuiltin="1"/>
    <cellStyle name="numero" xfId="43" xr:uid="{00000000-0005-0000-0000-00002B000000}"/>
    <cellStyle name="numero sin decimales" xfId="44" xr:uid="{00000000-0005-0000-0000-00002C000000}"/>
    <cellStyle name="Porcentaje" xfId="45" builtinId="5"/>
    <cellStyle name="Salida" xfId="46" builtinId="21" customBuiltin="1"/>
    <cellStyle name="Texto" xfId="47" xr:uid="{00000000-0005-0000-0000-00002F000000}"/>
    <cellStyle name="Texto de advertencia" xfId="48" builtinId="11" customBuiltin="1"/>
    <cellStyle name="Texto destacado" xfId="49" xr:uid="{00000000-0005-0000-0000-000031000000}"/>
    <cellStyle name="Texto explicativo" xfId="50" builtinId="53" customBuiltin="1"/>
    <cellStyle name="Texto ING" xfId="51" xr:uid="{00000000-0005-0000-0000-000033000000}"/>
    <cellStyle name="Titular" xfId="52" xr:uid="{00000000-0005-0000-0000-000034000000}"/>
    <cellStyle name="Titular ING" xfId="53" xr:uid="{00000000-0005-0000-0000-000035000000}"/>
    <cellStyle name="Título" xfId="54" builtinId="15" customBuiltin="1"/>
    <cellStyle name="Título 2" xfId="55" builtinId="17" customBuiltin="1"/>
    <cellStyle name="Título 3" xfId="56" builtinId="18" customBuiltin="1"/>
    <cellStyle name="Total" xfId="57" builtinId="25" customBuiltin="1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font\AppData\Local\Microsoft\Windows\INetCache\Content.Outlook\11D1PN9F\Reporte%20Mensual%20Dic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resas"/>
      <sheetName val="Admisiones"/>
      <sheetName val="Financiacion EE"/>
      <sheetName val="Financiacion SO"/>
      <sheetName val="Mkt Cap EE"/>
      <sheetName val="Mkt Cap SO"/>
      <sheetName val="Volumen EE"/>
      <sheetName val="Volumen SO"/>
      <sheetName val="Negociacion Derechos"/>
      <sheetName val="Operaciones Especiales"/>
      <sheetName val="Reporte"/>
    </sheetNames>
    <sheetDataSet>
      <sheetData sheetId="0" refreshError="1"/>
      <sheetData sheetId="1" refreshError="1">
        <row r="84">
          <cell r="F84">
            <v>102055770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olsasymercados.es/aspx/RevOnLine/Documento.aspx?id=4056" TargetMode="External"/><Relationship Id="rId1" Type="http://schemas.openxmlformats.org/officeDocument/2006/relationships/hyperlink" Target="http://www.bolsamadrid.es/esp/aspx/Empresas/OperFinancieras/OPVs_OPS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7"/>
  <sheetViews>
    <sheetView tabSelected="1" topLeftCell="A4" zoomScale="130" zoomScaleNormal="130" workbookViewId="0">
      <pane ySplit="1" topLeftCell="A5" activePane="bottomLeft" state="frozen"/>
      <selection activeCell="A4" sqref="A4"/>
      <selection pane="bottomLeft" activeCell="A4" sqref="A4:B4"/>
    </sheetView>
  </sheetViews>
  <sheetFormatPr baseColWidth="10" defaultColWidth="10.81640625" defaultRowHeight="13" x14ac:dyDescent="0.35"/>
  <cols>
    <col min="1" max="1" width="32.26953125" style="117" customWidth="1"/>
    <col min="2" max="2" width="32.453125" style="117" customWidth="1"/>
    <col min="3" max="3" width="16.7265625" style="6" bestFit="1" customWidth="1"/>
    <col min="4" max="4" width="14.7265625" style="6" customWidth="1"/>
    <col min="5" max="10" width="13.54296875" style="6" customWidth="1"/>
    <col min="11" max="11" width="26.26953125" style="6" customWidth="1"/>
    <col min="12" max="12" width="30.6328125" style="6" customWidth="1"/>
    <col min="13" max="14" width="11.7265625" style="6" bestFit="1" customWidth="1"/>
    <col min="15" max="16" width="12.453125" style="6" bestFit="1" customWidth="1"/>
    <col min="17" max="17" width="13.54296875" style="6" bestFit="1" customWidth="1"/>
    <col min="18" max="18" width="10.81640625" style="6"/>
    <col min="19" max="19" width="13.453125" style="6" bestFit="1" customWidth="1"/>
    <col min="20" max="16384" width="10.81640625" style="6"/>
  </cols>
  <sheetData>
    <row r="1" spans="1:12" s="80" customFormat="1" ht="20.149999999999999" customHeight="1" thickBot="1" x14ac:dyDescent="0.3">
      <c r="A1" s="183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</row>
    <row r="2" spans="1:12" s="80" customFormat="1" ht="20.149999999999999" customHeight="1" thickBot="1" x14ac:dyDescent="0.3">
      <c r="A2" s="178" t="s">
        <v>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2" ht="57.65" customHeight="1" thickBot="1" x14ac:dyDescent="0.4">
      <c r="A3" s="185" t="s">
        <v>2</v>
      </c>
      <c r="B3" s="186"/>
      <c r="C3" s="189" t="s">
        <v>3</v>
      </c>
      <c r="D3" s="193"/>
      <c r="E3" s="81" t="s">
        <v>4</v>
      </c>
      <c r="F3" s="82" t="s">
        <v>5</v>
      </c>
      <c r="G3" s="81" t="s">
        <v>6</v>
      </c>
      <c r="H3" s="83" t="s">
        <v>7</v>
      </c>
      <c r="I3" s="83" t="s">
        <v>8</v>
      </c>
      <c r="J3" s="83" t="s">
        <v>9</v>
      </c>
      <c r="K3" s="189" t="s">
        <v>10</v>
      </c>
      <c r="L3" s="190"/>
    </row>
    <row r="4" spans="1:12" ht="47.25" customHeight="1" thickBot="1" x14ac:dyDescent="0.4">
      <c r="A4" s="191" t="s">
        <v>11</v>
      </c>
      <c r="B4" s="192"/>
      <c r="C4" s="194" t="s">
        <v>12</v>
      </c>
      <c r="D4" s="195"/>
      <c r="E4" s="107" t="s">
        <v>13</v>
      </c>
      <c r="F4" s="107" t="s">
        <v>14</v>
      </c>
      <c r="G4" s="175" t="s">
        <v>15</v>
      </c>
      <c r="H4" s="176" t="s">
        <v>16</v>
      </c>
      <c r="I4" s="107" t="s">
        <v>17</v>
      </c>
      <c r="J4" s="177" t="s">
        <v>18</v>
      </c>
      <c r="K4" s="187" t="s">
        <v>19</v>
      </c>
      <c r="L4" s="188"/>
    </row>
    <row r="5" spans="1:12" x14ac:dyDescent="0.35">
      <c r="A5" s="113" t="s">
        <v>745</v>
      </c>
      <c r="B5" s="166" t="s">
        <v>745</v>
      </c>
      <c r="C5" s="1" t="s">
        <v>21</v>
      </c>
      <c r="D5" s="168" t="s">
        <v>22</v>
      </c>
      <c r="E5" s="169">
        <v>0</v>
      </c>
      <c r="F5" s="170">
        <v>72</v>
      </c>
      <c r="G5" s="171">
        <v>0</v>
      </c>
      <c r="H5" s="169">
        <v>4452197</v>
      </c>
      <c r="I5" s="161">
        <f>+E5/H5*100</f>
        <v>0</v>
      </c>
      <c r="J5" s="171">
        <v>72</v>
      </c>
      <c r="K5" s="6" t="s">
        <v>23</v>
      </c>
      <c r="L5" s="97" t="s">
        <v>24</v>
      </c>
    </row>
    <row r="6" spans="1:12" x14ac:dyDescent="0.35">
      <c r="A6" s="113"/>
      <c r="B6" s="174"/>
      <c r="C6" s="158"/>
      <c r="D6" s="88"/>
      <c r="E6" s="162"/>
      <c r="F6" s="161"/>
      <c r="G6" s="156"/>
      <c r="H6" s="162"/>
      <c r="I6" s="11"/>
      <c r="J6" s="156"/>
      <c r="K6" s="6" t="s">
        <v>25</v>
      </c>
      <c r="L6" s="97" t="s">
        <v>25</v>
      </c>
    </row>
    <row r="7" spans="1:12" ht="13.5" thickBot="1" x14ac:dyDescent="0.4">
      <c r="A7" s="111" t="s">
        <v>746</v>
      </c>
      <c r="B7" s="112" t="s">
        <v>747</v>
      </c>
      <c r="C7" s="13"/>
      <c r="D7" s="91"/>
      <c r="E7" s="14"/>
      <c r="F7" s="43"/>
      <c r="G7" s="14"/>
      <c r="H7" s="28"/>
      <c r="I7" s="105"/>
      <c r="J7" s="15"/>
      <c r="K7" s="106" t="s">
        <v>28</v>
      </c>
      <c r="L7" s="98" t="s">
        <v>28</v>
      </c>
    </row>
    <row r="8" spans="1:12" x14ac:dyDescent="0.35">
      <c r="A8" s="113" t="s">
        <v>744</v>
      </c>
      <c r="B8" s="166" t="s">
        <v>744</v>
      </c>
      <c r="C8" s="1" t="s">
        <v>21</v>
      </c>
      <c r="D8" s="168" t="s">
        <v>22</v>
      </c>
      <c r="E8" s="169">
        <v>332940</v>
      </c>
      <c r="F8" s="170">
        <v>4</v>
      </c>
      <c r="G8" s="171">
        <f>E8*F8</f>
        <v>1331760</v>
      </c>
      <c r="H8" s="169">
        <v>5000000</v>
      </c>
      <c r="I8" s="161">
        <f>+E8/H8*100</f>
        <v>6.6587999999999994</v>
      </c>
      <c r="J8" s="171">
        <v>4</v>
      </c>
      <c r="K8" s="6" t="s">
        <v>23</v>
      </c>
      <c r="L8" s="97" t="s">
        <v>24</v>
      </c>
    </row>
    <row r="9" spans="1:12" x14ac:dyDescent="0.35">
      <c r="A9" s="113"/>
      <c r="B9" s="174"/>
      <c r="C9" s="158"/>
      <c r="D9" s="88"/>
      <c r="E9" s="162"/>
      <c r="F9" s="161"/>
      <c r="G9" s="156"/>
      <c r="H9" s="162"/>
      <c r="I9" s="11"/>
      <c r="J9" s="156"/>
      <c r="K9" s="6" t="s">
        <v>25</v>
      </c>
      <c r="L9" s="97" t="s">
        <v>25</v>
      </c>
    </row>
    <row r="10" spans="1:12" ht="13.5" thickBot="1" x14ac:dyDescent="0.4">
      <c r="A10" s="111" t="s">
        <v>742</v>
      </c>
      <c r="B10" s="112" t="s">
        <v>741</v>
      </c>
      <c r="C10" s="13"/>
      <c r="D10" s="91"/>
      <c r="E10" s="14"/>
      <c r="F10" s="43"/>
      <c r="G10" s="14"/>
      <c r="H10" s="28"/>
      <c r="I10" s="105"/>
      <c r="J10" s="15"/>
      <c r="K10" s="106" t="s">
        <v>28</v>
      </c>
      <c r="L10" s="98" t="s">
        <v>28</v>
      </c>
    </row>
    <row r="11" spans="1:12" x14ac:dyDescent="0.35">
      <c r="A11" s="113" t="s">
        <v>743</v>
      </c>
      <c r="B11" s="166" t="s">
        <v>743</v>
      </c>
      <c r="C11" s="167" t="s">
        <v>21</v>
      </c>
      <c r="D11" s="168" t="s">
        <v>22</v>
      </c>
      <c r="E11" s="169">
        <v>26666667</v>
      </c>
      <c r="F11" s="170">
        <v>15</v>
      </c>
      <c r="G11" s="171">
        <f>E11*F11</f>
        <v>400000005</v>
      </c>
      <c r="H11" s="169"/>
      <c r="I11" s="172"/>
      <c r="J11" s="171">
        <v>15</v>
      </c>
      <c r="K11" s="6" t="s">
        <v>99</v>
      </c>
      <c r="L11" s="97" t="s">
        <v>740</v>
      </c>
    </row>
    <row r="12" spans="1:12" x14ac:dyDescent="0.35">
      <c r="A12" s="113"/>
      <c r="B12" s="174"/>
      <c r="C12" s="158" t="s">
        <v>70</v>
      </c>
      <c r="D12" s="88" t="s">
        <v>22</v>
      </c>
      <c r="E12" s="162">
        <v>3552113</v>
      </c>
      <c r="F12" s="161">
        <v>15</v>
      </c>
      <c r="G12" s="156">
        <f>E12*F12</f>
        <v>53281695</v>
      </c>
      <c r="H12" s="162"/>
      <c r="I12" s="11"/>
      <c r="J12" s="156"/>
      <c r="K12" s="6" t="s">
        <v>101</v>
      </c>
      <c r="L12" s="97" t="s">
        <v>102</v>
      </c>
    </row>
    <row r="13" spans="1:12" x14ac:dyDescent="0.35">
      <c r="A13" s="113"/>
      <c r="B13" s="174"/>
      <c r="C13" s="158" t="s">
        <v>738</v>
      </c>
      <c r="D13" s="88" t="s">
        <v>739</v>
      </c>
      <c r="E13" s="162">
        <v>4532817</v>
      </c>
      <c r="F13" s="161">
        <v>15</v>
      </c>
      <c r="G13" s="156">
        <f>E13*F13</f>
        <v>67992255</v>
      </c>
      <c r="H13" s="162"/>
      <c r="I13" s="11"/>
      <c r="J13" s="156"/>
      <c r="K13" s="6" t="s">
        <v>74</v>
      </c>
      <c r="L13" s="97" t="s">
        <v>74</v>
      </c>
    </row>
    <row r="14" spans="1:12" ht="13.5" thickBot="1" x14ac:dyDescent="0.4">
      <c r="A14" s="111" t="s">
        <v>736</v>
      </c>
      <c r="B14" s="112" t="s">
        <v>737</v>
      </c>
      <c r="C14" s="13" t="s">
        <v>77</v>
      </c>
      <c r="D14" s="91" t="s">
        <v>77</v>
      </c>
      <c r="E14" s="14">
        <f>SUM(E11:E13)</f>
        <v>34751597</v>
      </c>
      <c r="F14" s="43">
        <v>15</v>
      </c>
      <c r="G14" s="15">
        <f>E14*F14</f>
        <v>521273955</v>
      </c>
      <c r="H14" s="28">
        <v>167992667</v>
      </c>
      <c r="I14" s="43">
        <f>+E14/H14*100</f>
        <v>20.68637734050618</v>
      </c>
      <c r="J14" s="15"/>
      <c r="K14" s="106"/>
      <c r="L14" s="98"/>
    </row>
    <row r="15" spans="1:12" x14ac:dyDescent="0.35">
      <c r="A15" s="113" t="s">
        <v>734</v>
      </c>
      <c r="B15" s="166" t="s">
        <v>734</v>
      </c>
      <c r="C15" s="167" t="s">
        <v>21</v>
      </c>
      <c r="D15" s="168" t="s">
        <v>22</v>
      </c>
      <c r="E15" s="169">
        <v>0</v>
      </c>
      <c r="F15" s="170">
        <v>1670</v>
      </c>
      <c r="G15" s="171">
        <f>(E15*F15)/1000000</f>
        <v>0</v>
      </c>
      <c r="H15" s="169">
        <v>5000</v>
      </c>
      <c r="I15" s="172">
        <f>+(E15)/H15*100</f>
        <v>0</v>
      </c>
      <c r="J15" s="171">
        <v>1670</v>
      </c>
      <c r="K15" s="6" t="s">
        <v>23</v>
      </c>
      <c r="L15" s="97" t="s">
        <v>24</v>
      </c>
    </row>
    <row r="16" spans="1:12" x14ac:dyDescent="0.35">
      <c r="A16" s="113"/>
      <c r="B16" s="174"/>
      <c r="C16" s="158"/>
      <c r="D16" s="88"/>
      <c r="E16" s="162"/>
      <c r="F16" s="161"/>
      <c r="G16" s="156"/>
      <c r="H16" s="162"/>
      <c r="I16" s="11"/>
      <c r="J16" s="156"/>
      <c r="K16" s="6" t="s">
        <v>25</v>
      </c>
      <c r="L16" s="97" t="s">
        <v>25</v>
      </c>
    </row>
    <row r="17" spans="1:13" ht="13.5" thickBot="1" x14ac:dyDescent="0.4">
      <c r="A17" s="111" t="s">
        <v>732</v>
      </c>
      <c r="B17" s="112" t="s">
        <v>733</v>
      </c>
      <c r="C17" s="13"/>
      <c r="D17" s="91"/>
      <c r="E17" s="14"/>
      <c r="F17" s="43"/>
      <c r="G17" s="14"/>
      <c r="H17" s="28"/>
      <c r="I17" s="105"/>
      <c r="J17" s="15"/>
      <c r="K17" s="106" t="s">
        <v>28</v>
      </c>
      <c r="L17" s="98" t="s">
        <v>28</v>
      </c>
    </row>
    <row r="18" spans="1:13" x14ac:dyDescent="0.35">
      <c r="A18" s="113" t="s">
        <v>735</v>
      </c>
      <c r="B18" s="166" t="s">
        <v>735</v>
      </c>
      <c r="C18" s="167" t="s">
        <v>21</v>
      </c>
      <c r="D18" s="168" t="s">
        <v>22</v>
      </c>
      <c r="E18" s="169">
        <v>0</v>
      </c>
      <c r="F18" s="170">
        <v>133</v>
      </c>
      <c r="G18" s="171">
        <f>(E18*F18)/1000000</f>
        <v>0</v>
      </c>
      <c r="H18" s="169">
        <v>57644</v>
      </c>
      <c r="I18" s="172">
        <f>+(E18)/H18*100</f>
        <v>0</v>
      </c>
      <c r="J18" s="171">
        <v>133</v>
      </c>
      <c r="K18" s="6" t="s">
        <v>23</v>
      </c>
      <c r="L18" s="97" t="s">
        <v>24</v>
      </c>
    </row>
    <row r="19" spans="1:13" x14ac:dyDescent="0.35">
      <c r="A19" s="113"/>
      <c r="B19" s="174"/>
      <c r="C19" s="158"/>
      <c r="D19" s="88"/>
      <c r="E19" s="162"/>
      <c r="F19" s="161"/>
      <c r="G19" s="156"/>
      <c r="H19" s="162"/>
      <c r="I19" s="11"/>
      <c r="J19" s="156"/>
      <c r="K19" s="6" t="s">
        <v>25</v>
      </c>
      <c r="L19" s="97" t="s">
        <v>25</v>
      </c>
    </row>
    <row r="20" spans="1:13" ht="13.5" thickBot="1" x14ac:dyDescent="0.4">
      <c r="A20" s="111" t="s">
        <v>731</v>
      </c>
      <c r="B20" s="112" t="s">
        <v>730</v>
      </c>
      <c r="C20" s="13"/>
      <c r="D20" s="91"/>
      <c r="E20" s="14"/>
      <c r="F20" s="43"/>
      <c r="G20" s="15"/>
      <c r="H20" s="28"/>
      <c r="I20" s="105"/>
      <c r="J20" s="15"/>
      <c r="K20" s="106" t="s">
        <v>28</v>
      </c>
      <c r="L20" s="98" t="s">
        <v>28</v>
      </c>
    </row>
    <row r="21" spans="1:13" x14ac:dyDescent="0.35">
      <c r="A21" s="113" t="s">
        <v>725</v>
      </c>
      <c r="B21" s="166" t="s">
        <v>725</v>
      </c>
      <c r="C21" s="167" t="s">
        <v>21</v>
      </c>
      <c r="D21" s="168" t="s">
        <v>22</v>
      </c>
      <c r="E21" s="162">
        <v>0</v>
      </c>
      <c r="F21" s="161">
        <v>4.3</v>
      </c>
      <c r="G21" s="156">
        <v>0</v>
      </c>
      <c r="H21" s="162">
        <v>1106710</v>
      </c>
      <c r="I21" s="11">
        <v>0</v>
      </c>
      <c r="J21" s="156">
        <v>4.7</v>
      </c>
      <c r="K21" s="34" t="s">
        <v>219</v>
      </c>
      <c r="L21" s="99" t="s">
        <v>220</v>
      </c>
    </row>
    <row r="22" spans="1:13" ht="24.5" customHeight="1" x14ac:dyDescent="0.35">
      <c r="A22" s="113"/>
      <c r="B22" s="109"/>
      <c r="D22" s="88"/>
      <c r="E22" s="162"/>
      <c r="F22" s="161"/>
      <c r="G22" s="156"/>
      <c r="H22" s="162"/>
      <c r="I22" s="11"/>
      <c r="J22" s="156"/>
      <c r="K22" s="35" t="s">
        <v>221</v>
      </c>
      <c r="L22" s="97" t="s">
        <v>222</v>
      </c>
    </row>
    <row r="23" spans="1:13" ht="23.5" customHeight="1" thickBot="1" x14ac:dyDescent="0.4">
      <c r="A23" s="111" t="s">
        <v>728</v>
      </c>
      <c r="B23" s="112" t="s">
        <v>729</v>
      </c>
      <c r="C23" s="13"/>
      <c r="D23" s="91"/>
      <c r="E23" s="14"/>
      <c r="F23" s="43"/>
      <c r="G23" s="15"/>
      <c r="H23" s="28"/>
      <c r="I23" s="105"/>
      <c r="J23" s="15"/>
      <c r="K23" s="106" t="s">
        <v>28</v>
      </c>
      <c r="L23" s="98" t="s">
        <v>28</v>
      </c>
    </row>
    <row r="24" spans="1:13" ht="15" customHeight="1" x14ac:dyDescent="0.35">
      <c r="A24" s="165" t="s">
        <v>724</v>
      </c>
      <c r="B24" s="166" t="s">
        <v>724</v>
      </c>
      <c r="C24" s="167" t="s">
        <v>21</v>
      </c>
      <c r="D24" s="168" t="s">
        <v>22</v>
      </c>
      <c r="E24" s="169">
        <v>0</v>
      </c>
      <c r="F24" s="170">
        <v>1</v>
      </c>
      <c r="G24" s="171">
        <v>0</v>
      </c>
      <c r="H24" s="169">
        <v>6000000</v>
      </c>
      <c r="I24" s="172">
        <v>0</v>
      </c>
      <c r="J24" s="171">
        <v>1</v>
      </c>
      <c r="K24" s="6" t="s">
        <v>23</v>
      </c>
      <c r="L24" s="97" t="s">
        <v>24</v>
      </c>
    </row>
    <row r="25" spans="1:13" ht="15" customHeight="1" x14ac:dyDescent="0.35">
      <c r="A25" s="113"/>
      <c r="B25" s="174"/>
      <c r="C25" s="158"/>
      <c r="D25" s="88"/>
      <c r="E25" s="162"/>
      <c r="F25" s="161"/>
      <c r="G25" s="156"/>
      <c r="H25" s="162"/>
      <c r="I25" s="11"/>
      <c r="J25" s="156"/>
      <c r="K25" s="6" t="s">
        <v>25</v>
      </c>
      <c r="L25" s="97" t="s">
        <v>25</v>
      </c>
    </row>
    <row r="26" spans="1:13" ht="15" customHeight="1" thickBot="1" x14ac:dyDescent="0.4">
      <c r="A26" s="111" t="s">
        <v>726</v>
      </c>
      <c r="B26" s="112" t="s">
        <v>727</v>
      </c>
      <c r="C26" s="13"/>
      <c r="D26" s="91"/>
      <c r="E26" s="14"/>
      <c r="F26" s="43"/>
      <c r="G26" s="15"/>
      <c r="H26" s="28"/>
      <c r="I26" s="105"/>
      <c r="J26" s="15"/>
      <c r="K26" s="106" t="s">
        <v>28</v>
      </c>
      <c r="L26" s="98" t="s">
        <v>28</v>
      </c>
    </row>
    <row r="27" spans="1:13" ht="15" customHeight="1" x14ac:dyDescent="0.35">
      <c r="A27" s="165" t="s">
        <v>721</v>
      </c>
      <c r="B27" s="166" t="s">
        <v>721</v>
      </c>
      <c r="C27" s="167" t="s">
        <v>21</v>
      </c>
      <c r="D27" s="168" t="s">
        <v>22</v>
      </c>
      <c r="E27" s="169">
        <v>0</v>
      </c>
      <c r="F27" s="170">
        <v>4</v>
      </c>
      <c r="G27" s="171">
        <v>0</v>
      </c>
      <c r="H27" s="169">
        <v>2043400</v>
      </c>
      <c r="I27" s="172">
        <v>0</v>
      </c>
      <c r="J27" s="171">
        <v>4.0999999999999996</v>
      </c>
      <c r="K27" s="167" t="s">
        <v>40</v>
      </c>
      <c r="L27" s="173" t="s">
        <v>685</v>
      </c>
    </row>
    <row r="28" spans="1:13" ht="15" customHeight="1" x14ac:dyDescent="0.35">
      <c r="A28" s="113"/>
      <c r="B28" s="174"/>
      <c r="C28" s="158"/>
      <c r="D28" s="88"/>
      <c r="E28" s="162"/>
      <c r="F28" s="161"/>
      <c r="G28" s="156"/>
      <c r="H28" s="162"/>
      <c r="I28" s="11"/>
      <c r="J28" s="156"/>
      <c r="K28" s="158" t="s">
        <v>42</v>
      </c>
      <c r="L28" s="97" t="s">
        <v>43</v>
      </c>
    </row>
    <row r="29" spans="1:13" ht="15" customHeight="1" thickBot="1" x14ac:dyDescent="0.4">
      <c r="A29" s="111" t="s">
        <v>722</v>
      </c>
      <c r="B29" s="112" t="s">
        <v>723</v>
      </c>
      <c r="C29" s="13"/>
      <c r="D29" s="91"/>
      <c r="E29" s="14"/>
      <c r="F29" s="43"/>
      <c r="G29" s="15"/>
      <c r="H29" s="28"/>
      <c r="I29" s="105"/>
      <c r="J29" s="15"/>
      <c r="K29" s="106" t="s">
        <v>28</v>
      </c>
      <c r="L29" s="98" t="s">
        <v>28</v>
      </c>
    </row>
    <row r="30" spans="1:13" ht="15.5" customHeight="1" x14ac:dyDescent="0.35">
      <c r="A30" s="113" t="s">
        <v>719</v>
      </c>
      <c r="B30" s="109" t="s">
        <v>719</v>
      </c>
      <c r="C30" s="6" t="s">
        <v>21</v>
      </c>
      <c r="D30" s="88" t="s">
        <v>22</v>
      </c>
      <c r="E30" s="162">
        <v>0</v>
      </c>
      <c r="F30" s="161">
        <v>8.3000000000000007</v>
      </c>
      <c r="G30" s="156">
        <v>0</v>
      </c>
      <c r="H30" s="162">
        <v>83692969</v>
      </c>
      <c r="I30" s="11">
        <v>0</v>
      </c>
      <c r="J30" s="156">
        <v>8.3000000000000007</v>
      </c>
      <c r="K30" s="6" t="s">
        <v>23</v>
      </c>
      <c r="L30" s="97" t="s">
        <v>24</v>
      </c>
      <c r="M30"/>
    </row>
    <row r="31" spans="1:13" ht="15" customHeight="1" x14ac:dyDescent="0.35">
      <c r="A31" s="113"/>
      <c r="B31" s="109"/>
      <c r="D31" s="88"/>
      <c r="E31" s="162"/>
      <c r="F31" s="161"/>
      <c r="G31" s="156"/>
      <c r="H31" s="162"/>
      <c r="I31" s="11"/>
      <c r="J31" s="156"/>
      <c r="K31" s="6" t="s">
        <v>25</v>
      </c>
      <c r="L31" s="97" t="s">
        <v>25</v>
      </c>
      <c r="M31"/>
    </row>
    <row r="32" spans="1:13" ht="15" customHeight="1" thickBot="1" x14ac:dyDescent="0.4">
      <c r="A32" s="111" t="s">
        <v>718</v>
      </c>
      <c r="B32" s="112" t="s">
        <v>720</v>
      </c>
      <c r="C32" s="13"/>
      <c r="D32" s="91"/>
      <c r="E32" s="14"/>
      <c r="F32" s="43"/>
      <c r="G32" s="15"/>
      <c r="H32" s="28"/>
      <c r="I32" s="105"/>
      <c r="J32" s="15"/>
      <c r="K32" s="106" t="s">
        <v>28</v>
      </c>
      <c r="L32" s="98" t="s">
        <v>28</v>
      </c>
    </row>
    <row r="33" spans="1:13" ht="15" customHeight="1" x14ac:dyDescent="0.35">
      <c r="A33" s="113" t="s">
        <v>714</v>
      </c>
      <c r="B33" s="109" t="s">
        <v>716</v>
      </c>
      <c r="C33" s="6" t="s">
        <v>21</v>
      </c>
      <c r="D33" s="88" t="s">
        <v>22</v>
      </c>
      <c r="E33" s="162">
        <v>65043478</v>
      </c>
      <c r="F33" s="161">
        <v>11.5</v>
      </c>
      <c r="G33" s="3">
        <f>E33*F33/1000000</f>
        <v>747.99999700000001</v>
      </c>
      <c r="H33" s="162">
        <v>247239581</v>
      </c>
      <c r="I33" s="5">
        <f>+(E35)/H33*100</f>
        <v>30.25405507381118</v>
      </c>
      <c r="J33" s="156">
        <v>11</v>
      </c>
      <c r="K33" s="6" t="s">
        <v>40</v>
      </c>
      <c r="L33" s="97" t="s">
        <v>685</v>
      </c>
      <c r="M33"/>
    </row>
    <row r="34" spans="1:13" ht="15" customHeight="1" x14ac:dyDescent="0.35">
      <c r="A34" s="113"/>
      <c r="B34" s="109"/>
      <c r="C34" s="6" t="s">
        <v>702</v>
      </c>
      <c r="D34" s="88" t="s">
        <v>702</v>
      </c>
      <c r="E34" s="162">
        <v>9756521</v>
      </c>
      <c r="F34" s="161">
        <v>11.5</v>
      </c>
      <c r="G34" s="156">
        <f>E34*F34/1000000</f>
        <v>112.1999915</v>
      </c>
      <c r="H34" s="162"/>
      <c r="I34" s="11"/>
      <c r="J34" s="156"/>
      <c r="K34" s="6" t="s">
        <v>42</v>
      </c>
      <c r="L34" s="97" t="s">
        <v>43</v>
      </c>
      <c r="M34"/>
    </row>
    <row r="35" spans="1:13" ht="15" customHeight="1" thickBot="1" x14ac:dyDescent="0.4">
      <c r="A35" s="111" t="s">
        <v>715</v>
      </c>
      <c r="B35" s="112" t="s">
        <v>717</v>
      </c>
      <c r="C35" s="13" t="s">
        <v>77</v>
      </c>
      <c r="D35" s="91" t="s">
        <v>77</v>
      </c>
      <c r="E35" s="14">
        <f>SUM(E33:E34)</f>
        <v>74799999</v>
      </c>
      <c r="F35" s="43"/>
      <c r="G35" s="15">
        <f>G33+G34</f>
        <v>860.19998850000002</v>
      </c>
      <c r="H35" s="28"/>
      <c r="I35" s="105"/>
      <c r="J35" s="15"/>
      <c r="K35" s="106" t="s">
        <v>74</v>
      </c>
      <c r="L35" s="98" t="s">
        <v>74</v>
      </c>
    </row>
    <row r="36" spans="1:13" ht="15" customHeight="1" x14ac:dyDescent="0.35">
      <c r="A36" s="113" t="s">
        <v>711</v>
      </c>
      <c r="B36" s="109" t="s">
        <v>711</v>
      </c>
      <c r="C36" s="6" t="s">
        <v>21</v>
      </c>
      <c r="D36" s="88" t="s">
        <v>22</v>
      </c>
      <c r="E36" s="162">
        <v>110270</v>
      </c>
      <c r="F36" s="161">
        <v>10</v>
      </c>
      <c r="G36" s="156">
        <f>(E36*F36)/1000000</f>
        <v>1.1027</v>
      </c>
      <c r="H36" s="162">
        <v>2177740</v>
      </c>
      <c r="I36" s="5">
        <f>+(E39)/H36*100</f>
        <v>31.121254144204542</v>
      </c>
      <c r="J36" s="156">
        <v>8.4</v>
      </c>
      <c r="K36" s="6" t="s">
        <v>40</v>
      </c>
      <c r="L36" s="97" t="s">
        <v>685</v>
      </c>
      <c r="M36"/>
    </row>
    <row r="37" spans="1:13" ht="15" customHeight="1" x14ac:dyDescent="0.35">
      <c r="A37" s="113"/>
      <c r="B37" s="109"/>
      <c r="D37" s="88"/>
      <c r="E37" s="162">
        <v>103000</v>
      </c>
      <c r="F37" s="161">
        <v>10</v>
      </c>
      <c r="G37" s="156">
        <f>(E37*F37)/1000000</f>
        <v>1.03</v>
      </c>
      <c r="H37" s="162"/>
      <c r="I37" s="11"/>
      <c r="J37" s="156"/>
      <c r="K37" s="6" t="s">
        <v>42</v>
      </c>
      <c r="L37" s="97" t="s">
        <v>43</v>
      </c>
      <c r="M37"/>
    </row>
    <row r="38" spans="1:13" ht="15" customHeight="1" x14ac:dyDescent="0.35">
      <c r="A38" s="113"/>
      <c r="B38" s="109"/>
      <c r="D38" s="88"/>
      <c r="E38" s="162">
        <v>464470</v>
      </c>
      <c r="F38" s="161">
        <v>7</v>
      </c>
      <c r="G38" s="156">
        <f>(E38*F38)/1000000</f>
        <v>3.25129</v>
      </c>
      <c r="H38" s="162"/>
      <c r="I38" s="11"/>
      <c r="J38" s="156"/>
      <c r="K38" s="33" t="s">
        <v>28</v>
      </c>
      <c r="L38" s="97" t="s">
        <v>28</v>
      </c>
      <c r="M38"/>
    </row>
    <row r="39" spans="1:13" ht="15" customHeight="1" thickBot="1" x14ac:dyDescent="0.4">
      <c r="A39" s="111" t="s">
        <v>712</v>
      </c>
      <c r="B39" s="112" t="s">
        <v>713</v>
      </c>
      <c r="C39" s="13"/>
      <c r="D39" s="91" t="s">
        <v>77</v>
      </c>
      <c r="E39" s="14">
        <f>SUM(E36:E38)</f>
        <v>677740</v>
      </c>
      <c r="F39" s="43"/>
      <c r="G39" s="15">
        <f>SUM(G36:G38)</f>
        <v>5.3839899999999998</v>
      </c>
      <c r="H39" s="28"/>
      <c r="I39" s="105"/>
      <c r="J39" s="15"/>
      <c r="K39" s="106"/>
      <c r="L39" s="98"/>
    </row>
    <row r="40" spans="1:13" ht="15" customHeight="1" x14ac:dyDescent="0.35">
      <c r="A40" s="113" t="s">
        <v>706</v>
      </c>
      <c r="B40" s="109" t="s">
        <v>706</v>
      </c>
      <c r="C40" s="6" t="s">
        <v>21</v>
      </c>
      <c r="D40" s="88" t="s">
        <v>22</v>
      </c>
      <c r="E40" s="4">
        <v>51254</v>
      </c>
      <c r="F40" s="41">
        <v>21.46</v>
      </c>
      <c r="G40" s="3">
        <f>+E40*F40/1000000</f>
        <v>1.0999108400000002</v>
      </c>
      <c r="H40" s="4">
        <v>6521073</v>
      </c>
      <c r="I40" s="5">
        <f>+(E43)/H40*100</f>
        <v>1.3004454941694412</v>
      </c>
      <c r="J40" s="3">
        <v>14.8</v>
      </c>
      <c r="K40" s="6" t="s">
        <v>23</v>
      </c>
      <c r="L40" s="97" t="s">
        <v>24</v>
      </c>
      <c r="M40"/>
    </row>
    <row r="41" spans="1:13" ht="15" customHeight="1" x14ac:dyDescent="0.35">
      <c r="A41" s="110"/>
      <c r="B41" s="110"/>
      <c r="D41" s="88"/>
      <c r="E41" s="8">
        <v>27932</v>
      </c>
      <c r="F41" s="42">
        <v>3.58</v>
      </c>
      <c r="G41" s="156">
        <f>+E41*F41/1000000</f>
        <v>9.9996559999999998E-2</v>
      </c>
      <c r="H41" s="10"/>
      <c r="I41" s="11"/>
      <c r="J41" s="9"/>
      <c r="K41" s="6" t="s">
        <v>709</v>
      </c>
      <c r="L41" s="97" t="s">
        <v>710</v>
      </c>
    </row>
    <row r="42" spans="1:13" ht="15" customHeight="1" x14ac:dyDescent="0.35">
      <c r="A42" s="113"/>
      <c r="B42" s="157"/>
      <c r="C42" s="158"/>
      <c r="D42" s="159"/>
      <c r="E42" s="160">
        <v>5617</v>
      </c>
      <c r="F42" s="161">
        <v>13.45</v>
      </c>
      <c r="G42" s="156">
        <f>+E42*F42/1000000</f>
        <v>7.5548649999999995E-2</v>
      </c>
      <c r="H42" s="162"/>
      <c r="I42" s="11"/>
      <c r="J42" s="156"/>
      <c r="K42" s="163" t="s">
        <v>59</v>
      </c>
      <c r="L42" s="97" t="s">
        <v>59</v>
      </c>
    </row>
    <row r="43" spans="1:13" ht="15" customHeight="1" thickBot="1" x14ac:dyDescent="0.4">
      <c r="A43" s="111" t="s">
        <v>707</v>
      </c>
      <c r="B43" s="112" t="s">
        <v>708</v>
      </c>
      <c r="C43" s="13"/>
      <c r="D43" s="91" t="s">
        <v>77</v>
      </c>
      <c r="E43" s="14">
        <f>SUM(E40:E42)</f>
        <v>84803</v>
      </c>
      <c r="F43" s="43"/>
      <c r="G43" s="164">
        <f>SUM(G40:G42)</f>
        <v>1.2754560500000001</v>
      </c>
      <c r="H43" s="28"/>
      <c r="I43" s="105"/>
      <c r="J43" s="15"/>
      <c r="K43" s="106"/>
      <c r="L43" s="98"/>
    </row>
    <row r="44" spans="1:13" ht="15" customHeight="1" x14ac:dyDescent="0.35">
      <c r="A44" s="113" t="s">
        <v>703</v>
      </c>
      <c r="B44" s="109" t="s">
        <v>703</v>
      </c>
      <c r="C44" s="6" t="s">
        <v>21</v>
      </c>
      <c r="D44" s="88" t="s">
        <v>22</v>
      </c>
      <c r="E44" s="162">
        <v>0</v>
      </c>
      <c r="F44" s="161">
        <v>13.8</v>
      </c>
      <c r="G44" s="156">
        <v>0</v>
      </c>
      <c r="H44" s="162">
        <v>364782</v>
      </c>
      <c r="I44" s="11">
        <f>+(E44+E45)/H44*100</f>
        <v>0</v>
      </c>
      <c r="J44" s="156">
        <v>13.8</v>
      </c>
      <c r="K44" s="6" t="s">
        <v>23</v>
      </c>
      <c r="L44" s="97" t="s">
        <v>24</v>
      </c>
      <c r="M44"/>
    </row>
    <row r="45" spans="1:13" ht="15" customHeight="1" x14ac:dyDescent="0.35">
      <c r="A45" s="110"/>
      <c r="B45" s="110"/>
      <c r="D45" s="88"/>
      <c r="E45" s="8"/>
      <c r="F45" s="42"/>
      <c r="G45" s="156"/>
      <c r="H45" s="10"/>
      <c r="I45" s="11"/>
      <c r="J45" s="9"/>
      <c r="K45" s="6" t="s">
        <v>25</v>
      </c>
      <c r="L45" s="97" t="s">
        <v>25</v>
      </c>
    </row>
    <row r="46" spans="1:13" ht="15" customHeight="1" thickBot="1" x14ac:dyDescent="0.4">
      <c r="A46" s="111" t="s">
        <v>704</v>
      </c>
      <c r="B46" s="112" t="s">
        <v>705</v>
      </c>
      <c r="C46" s="13"/>
      <c r="D46" s="91"/>
      <c r="E46" s="14"/>
      <c r="F46" s="43"/>
      <c r="G46" s="15"/>
      <c r="H46" s="28"/>
      <c r="I46" s="105"/>
      <c r="J46" s="15"/>
      <c r="K46" s="106" t="s">
        <v>28</v>
      </c>
      <c r="L46" s="98" t="s">
        <v>28</v>
      </c>
    </row>
    <row r="47" spans="1:13" ht="15" customHeight="1" x14ac:dyDescent="0.35">
      <c r="A47" s="108" t="s">
        <v>695</v>
      </c>
      <c r="B47" s="109" t="s">
        <v>695</v>
      </c>
      <c r="C47" s="6" t="s">
        <v>21</v>
      </c>
      <c r="D47" s="88" t="s">
        <v>22</v>
      </c>
      <c r="E47" s="4">
        <v>7488365</v>
      </c>
      <c r="F47" s="41">
        <v>10.23</v>
      </c>
      <c r="G47" s="3">
        <f>+E47*F47/1000000</f>
        <v>76.605973950000006</v>
      </c>
      <c r="H47" s="4">
        <v>77716835</v>
      </c>
      <c r="I47" s="5">
        <f>+(E47+E48)/H47*100</f>
        <v>10.893208659359328</v>
      </c>
      <c r="J47" s="3">
        <v>9.5</v>
      </c>
      <c r="K47" s="6" t="s">
        <v>697</v>
      </c>
      <c r="L47" s="97" t="s">
        <v>700</v>
      </c>
      <c r="M47"/>
    </row>
    <row r="48" spans="1:13" ht="15" customHeight="1" x14ac:dyDescent="0.35">
      <c r="A48" s="110"/>
      <c r="B48" s="110"/>
      <c r="D48" s="88" t="s">
        <v>702</v>
      </c>
      <c r="E48" s="8">
        <v>977492</v>
      </c>
      <c r="F48" s="42">
        <v>10.23</v>
      </c>
      <c r="G48" s="156">
        <f>+E48*F48/1000000</f>
        <v>9.9997431599999995</v>
      </c>
      <c r="H48" s="10"/>
      <c r="I48" s="11"/>
      <c r="J48" s="9"/>
      <c r="K48" s="6" t="s">
        <v>698</v>
      </c>
      <c r="L48" s="97" t="s">
        <v>701</v>
      </c>
    </row>
    <row r="49" spans="1:13" ht="15" customHeight="1" thickBot="1" x14ac:dyDescent="0.4">
      <c r="A49" s="111" t="s">
        <v>694</v>
      </c>
      <c r="B49" s="112" t="s">
        <v>696</v>
      </c>
      <c r="C49" s="13"/>
      <c r="D49" s="91" t="s">
        <v>77</v>
      </c>
      <c r="E49" s="14"/>
      <c r="F49" s="43"/>
      <c r="G49" s="15">
        <f>G47+G48</f>
        <v>86.605717110000001</v>
      </c>
      <c r="H49" s="28"/>
      <c r="I49" s="105"/>
      <c r="J49" s="15"/>
      <c r="K49" s="12" t="s">
        <v>74</v>
      </c>
      <c r="L49" s="98" t="s">
        <v>74</v>
      </c>
    </row>
    <row r="50" spans="1:13" ht="15" customHeight="1" x14ac:dyDescent="0.35">
      <c r="A50" s="108" t="s">
        <v>690</v>
      </c>
      <c r="B50" s="109" t="s">
        <v>690</v>
      </c>
      <c r="C50" s="6" t="s">
        <v>21</v>
      </c>
      <c r="D50" s="88" t="s">
        <v>22</v>
      </c>
      <c r="E50" s="4">
        <v>0</v>
      </c>
      <c r="F50" s="41">
        <v>4.25</v>
      </c>
      <c r="G50" s="3">
        <v>0</v>
      </c>
      <c r="H50" s="4">
        <v>454878132</v>
      </c>
      <c r="I50" s="5">
        <v>0</v>
      </c>
      <c r="J50" s="3">
        <v>3.83</v>
      </c>
      <c r="K50" s="6" t="s">
        <v>241</v>
      </c>
      <c r="L50" s="97" t="s">
        <v>242</v>
      </c>
      <c r="M50"/>
    </row>
    <row r="51" spans="1:13" ht="15" customHeight="1" x14ac:dyDescent="0.35">
      <c r="A51" s="110"/>
      <c r="B51" s="110"/>
      <c r="D51" s="88"/>
      <c r="E51" s="8"/>
      <c r="F51" s="42"/>
      <c r="G51" s="9"/>
      <c r="H51" s="10"/>
      <c r="I51" s="11"/>
      <c r="J51" s="9"/>
      <c r="K51" s="6" t="s">
        <v>693</v>
      </c>
      <c r="L51" s="97" t="s">
        <v>699</v>
      </c>
    </row>
    <row r="52" spans="1:13" ht="15" customHeight="1" thickBot="1" x14ac:dyDescent="0.4">
      <c r="A52" s="111" t="s">
        <v>691</v>
      </c>
      <c r="B52" s="112" t="s">
        <v>692</v>
      </c>
      <c r="C52" s="13"/>
      <c r="D52" s="94"/>
      <c r="E52" s="14"/>
      <c r="F52" s="43"/>
      <c r="G52" s="15"/>
      <c r="H52" s="28"/>
      <c r="I52" s="105"/>
      <c r="J52" s="15"/>
      <c r="K52" s="12" t="s">
        <v>74</v>
      </c>
      <c r="L52" s="98" t="s">
        <v>74</v>
      </c>
    </row>
    <row r="53" spans="1:13" ht="15" customHeight="1" x14ac:dyDescent="0.35">
      <c r="A53" s="108" t="s">
        <v>686</v>
      </c>
      <c r="B53" s="109" t="s">
        <v>686</v>
      </c>
      <c r="C53" s="6" t="s">
        <v>21</v>
      </c>
      <c r="D53" s="88" t="s">
        <v>22</v>
      </c>
      <c r="E53" s="4">
        <v>5822416</v>
      </c>
      <c r="F53" s="41">
        <v>6.87</v>
      </c>
      <c r="G53" s="3">
        <f>+E53*F53/1000000</f>
        <v>39.999997919999998</v>
      </c>
      <c r="H53" s="4">
        <v>47791923</v>
      </c>
      <c r="I53" s="5">
        <f>+E53/H53*100</f>
        <v>12.182845205872967</v>
      </c>
      <c r="J53" s="3">
        <v>8.27</v>
      </c>
      <c r="K53" s="6" t="s">
        <v>687</v>
      </c>
      <c r="L53" s="97" t="s">
        <v>688</v>
      </c>
      <c r="M53"/>
    </row>
    <row r="54" spans="1:13" ht="15" customHeight="1" x14ac:dyDescent="0.35">
      <c r="A54" s="110"/>
      <c r="B54" s="110"/>
      <c r="D54" s="88"/>
      <c r="E54" s="8"/>
      <c r="F54" s="42"/>
      <c r="G54" s="9"/>
      <c r="H54" s="10"/>
      <c r="I54" s="11"/>
      <c r="J54" s="9"/>
      <c r="K54" s="6" t="s">
        <v>500</v>
      </c>
      <c r="L54" s="97" t="s">
        <v>689</v>
      </c>
    </row>
    <row r="55" spans="1:13" ht="15" customHeight="1" thickBot="1" x14ac:dyDescent="0.4">
      <c r="A55" s="111" t="s">
        <v>683</v>
      </c>
      <c r="B55" s="112" t="s">
        <v>684</v>
      </c>
      <c r="C55" s="13"/>
      <c r="D55" s="94"/>
      <c r="E55" s="14"/>
      <c r="F55" s="43"/>
      <c r="G55" s="15"/>
      <c r="H55" s="28"/>
      <c r="I55" s="105"/>
      <c r="J55" s="15"/>
      <c r="K55" s="12" t="s">
        <v>59</v>
      </c>
      <c r="L55" s="98" t="s">
        <v>59</v>
      </c>
    </row>
    <row r="56" spans="1:13" ht="15" customHeight="1" x14ac:dyDescent="0.35">
      <c r="A56" s="108" t="s">
        <v>680</v>
      </c>
      <c r="B56" s="109" t="s">
        <v>680</v>
      </c>
      <c r="C56" s="6" t="s">
        <v>21</v>
      </c>
      <c r="D56" s="88" t="s">
        <v>22</v>
      </c>
      <c r="E56" s="4">
        <v>1835555</v>
      </c>
      <c r="F56" s="41">
        <v>6.25</v>
      </c>
      <c r="G56" s="3">
        <f>+E56*F56/1000000</f>
        <v>11.47221875</v>
      </c>
      <c r="H56" s="4">
        <v>3523555</v>
      </c>
      <c r="I56" s="5">
        <f>+E56/H56*100</f>
        <v>52.09383704809489</v>
      </c>
      <c r="J56" s="3">
        <v>7.8</v>
      </c>
      <c r="K56" s="6" t="s">
        <v>40</v>
      </c>
      <c r="L56" s="97" t="s">
        <v>685</v>
      </c>
    </row>
    <row r="57" spans="1:13" ht="15" customHeight="1" x14ac:dyDescent="0.35">
      <c r="A57" s="110"/>
      <c r="B57" s="110"/>
      <c r="D57" s="88"/>
      <c r="E57" s="8"/>
      <c r="F57" s="42"/>
      <c r="G57" s="9"/>
      <c r="H57" s="10"/>
      <c r="I57" s="11"/>
      <c r="J57" s="9"/>
      <c r="K57" s="6" t="s">
        <v>42</v>
      </c>
      <c r="L57" s="97" t="s">
        <v>43</v>
      </c>
    </row>
    <row r="58" spans="1:13" ht="15" customHeight="1" thickBot="1" x14ac:dyDescent="0.4">
      <c r="A58" s="111" t="s">
        <v>681</v>
      </c>
      <c r="B58" s="112" t="s">
        <v>682</v>
      </c>
      <c r="C58" s="13"/>
      <c r="D58" s="94"/>
      <c r="E58" s="14"/>
      <c r="F58" s="43"/>
      <c r="G58" s="15"/>
      <c r="H58" s="28"/>
      <c r="I58" s="105"/>
      <c r="J58" s="15"/>
      <c r="K58" s="12" t="s">
        <v>59</v>
      </c>
      <c r="L58" s="98" t="s">
        <v>59</v>
      </c>
    </row>
    <row r="59" spans="1:13" ht="15" customHeight="1" x14ac:dyDescent="0.35">
      <c r="A59" s="108" t="s">
        <v>20</v>
      </c>
      <c r="B59" s="109" t="s">
        <v>20</v>
      </c>
      <c r="C59" s="6" t="s">
        <v>21</v>
      </c>
      <c r="D59" s="88" t="s">
        <v>22</v>
      </c>
      <c r="E59" s="4">
        <v>4000000</v>
      </c>
      <c r="F59" s="41">
        <v>1</v>
      </c>
      <c r="G59" s="3">
        <f>+E59*F59/1000000</f>
        <v>4</v>
      </c>
      <c r="H59" s="4">
        <v>5000000</v>
      </c>
      <c r="I59" s="5">
        <f>+E59/H59*100</f>
        <v>80</v>
      </c>
      <c r="J59" s="3">
        <v>1</v>
      </c>
      <c r="K59" s="6" t="s">
        <v>23</v>
      </c>
      <c r="L59" s="97" t="s">
        <v>24</v>
      </c>
    </row>
    <row r="60" spans="1:13" ht="15" customHeight="1" x14ac:dyDescent="0.35">
      <c r="A60" s="110"/>
      <c r="B60" s="110"/>
      <c r="D60" s="88"/>
      <c r="E60" s="8"/>
      <c r="F60" s="42"/>
      <c r="G60" s="9"/>
      <c r="H60" s="10"/>
      <c r="I60" s="11"/>
      <c r="J60" s="9"/>
      <c r="K60" s="6" t="s">
        <v>25</v>
      </c>
      <c r="L60" s="97" t="s">
        <v>25</v>
      </c>
    </row>
    <row r="61" spans="1:13" ht="15" customHeight="1" thickBot="1" x14ac:dyDescent="0.4">
      <c r="A61" s="111" t="s">
        <v>679</v>
      </c>
      <c r="B61" s="112" t="s">
        <v>27</v>
      </c>
      <c r="C61" s="13"/>
      <c r="D61" s="94"/>
      <c r="E61" s="14"/>
      <c r="F61" s="43"/>
      <c r="G61" s="15"/>
      <c r="H61" s="28"/>
      <c r="I61" s="105"/>
      <c r="J61" s="15"/>
      <c r="K61" s="106" t="s">
        <v>28</v>
      </c>
      <c r="L61" s="98" t="s">
        <v>28</v>
      </c>
    </row>
    <row r="62" spans="1:13" ht="15" customHeight="1" x14ac:dyDescent="0.35">
      <c r="A62" s="108" t="s">
        <v>29</v>
      </c>
      <c r="B62" s="109" t="s">
        <v>29</v>
      </c>
      <c r="C62" s="6" t="s">
        <v>21</v>
      </c>
      <c r="D62" s="88" t="s">
        <v>22</v>
      </c>
      <c r="E62" s="4">
        <v>2460000</v>
      </c>
      <c r="F62" s="41">
        <v>1</v>
      </c>
      <c r="G62" s="3">
        <f>+E62*F62/1000000</f>
        <v>2.46</v>
      </c>
      <c r="H62" s="4">
        <v>3585000</v>
      </c>
      <c r="I62" s="5">
        <f>+E62/H62*100</f>
        <v>68.619246861924694</v>
      </c>
      <c r="J62" s="3">
        <v>1</v>
      </c>
      <c r="K62" s="6" t="s">
        <v>23</v>
      </c>
      <c r="L62" s="97" t="s">
        <v>24</v>
      </c>
    </row>
    <row r="63" spans="1:13" ht="15" customHeight="1" x14ac:dyDescent="0.35">
      <c r="A63" s="110"/>
      <c r="B63" s="110"/>
      <c r="D63" s="88"/>
      <c r="E63" s="8"/>
      <c r="F63" s="42"/>
      <c r="G63" s="9"/>
      <c r="H63" s="10"/>
      <c r="I63" s="11"/>
      <c r="J63" s="9"/>
      <c r="K63" s="6" t="s">
        <v>25</v>
      </c>
      <c r="L63" s="97" t="s">
        <v>25</v>
      </c>
    </row>
    <row r="64" spans="1:13" ht="15" customHeight="1" thickBot="1" x14ac:dyDescent="0.4">
      <c r="A64" s="111" t="s">
        <v>679</v>
      </c>
      <c r="B64" s="112" t="s">
        <v>27</v>
      </c>
      <c r="C64" s="13"/>
      <c r="D64" s="94"/>
      <c r="E64" s="14"/>
      <c r="F64" s="43"/>
      <c r="G64" s="15"/>
      <c r="H64" s="28"/>
      <c r="I64" s="105"/>
      <c r="J64" s="15"/>
      <c r="K64" s="106" t="s">
        <v>28</v>
      </c>
      <c r="L64" s="98" t="s">
        <v>28</v>
      </c>
    </row>
    <row r="65" spans="1:12" ht="15" customHeight="1" x14ac:dyDescent="0.35">
      <c r="A65" s="108" t="s">
        <v>30</v>
      </c>
      <c r="B65" s="109" t="s">
        <v>30</v>
      </c>
      <c r="C65" s="6" t="s">
        <v>21</v>
      </c>
      <c r="D65" s="88" t="s">
        <v>22</v>
      </c>
      <c r="E65" s="4">
        <v>4940000</v>
      </c>
      <c r="F65" s="41">
        <v>1</v>
      </c>
      <c r="G65" s="3">
        <f>+E65*F65/1000000</f>
        <v>4.9400000000000004</v>
      </c>
      <c r="H65" s="4">
        <v>5000000</v>
      </c>
      <c r="I65" s="5">
        <f>+E65/H65*100</f>
        <v>98.8</v>
      </c>
      <c r="J65" s="3">
        <v>5.2</v>
      </c>
      <c r="K65" s="6" t="s">
        <v>23</v>
      </c>
      <c r="L65" s="97" t="s">
        <v>24</v>
      </c>
    </row>
    <row r="66" spans="1:12" ht="15" customHeight="1" x14ac:dyDescent="0.35">
      <c r="A66" s="110"/>
      <c r="B66" s="110"/>
      <c r="D66" s="88"/>
      <c r="E66" s="8"/>
      <c r="F66" s="42"/>
      <c r="G66" s="9"/>
      <c r="H66" s="10"/>
      <c r="I66" s="11"/>
      <c r="J66" s="9"/>
      <c r="K66" s="6" t="s">
        <v>25</v>
      </c>
      <c r="L66" s="97" t="s">
        <v>25</v>
      </c>
    </row>
    <row r="67" spans="1:12" ht="15" customHeight="1" thickBot="1" x14ac:dyDescent="0.4">
      <c r="A67" s="111" t="s">
        <v>26</v>
      </c>
      <c r="B67" s="112" t="s">
        <v>31</v>
      </c>
      <c r="C67" s="13"/>
      <c r="D67" s="94"/>
      <c r="E67" s="14"/>
      <c r="F67" s="43"/>
      <c r="G67" s="15"/>
      <c r="H67" s="28"/>
      <c r="I67" s="105"/>
      <c r="J67" s="15"/>
      <c r="K67" s="106" t="s">
        <v>28</v>
      </c>
      <c r="L67" s="98" t="s">
        <v>28</v>
      </c>
    </row>
    <row r="68" spans="1:12" ht="15" customHeight="1" x14ac:dyDescent="0.35">
      <c r="A68" s="108" t="s">
        <v>32</v>
      </c>
      <c r="B68" s="109" t="s">
        <v>32</v>
      </c>
      <c r="C68" s="6" t="s">
        <v>21</v>
      </c>
      <c r="D68" s="88" t="s">
        <v>22</v>
      </c>
      <c r="E68" s="4">
        <v>0</v>
      </c>
      <c r="F68" s="41">
        <v>1.88</v>
      </c>
      <c r="G68" s="3">
        <f>+E68*F68/1000000</f>
        <v>0</v>
      </c>
      <c r="H68" s="4">
        <v>5000000</v>
      </c>
      <c r="I68" s="5">
        <f>+E68/H68*100</f>
        <v>0</v>
      </c>
      <c r="J68" s="3">
        <v>1.88</v>
      </c>
      <c r="K68" s="6" t="s">
        <v>23</v>
      </c>
      <c r="L68" s="97" t="s">
        <v>24</v>
      </c>
    </row>
    <row r="69" spans="1:12" ht="15" customHeight="1" x14ac:dyDescent="0.35">
      <c r="A69" s="110"/>
      <c r="B69" s="110"/>
      <c r="D69" s="88"/>
      <c r="E69" s="8"/>
      <c r="F69" s="42"/>
      <c r="G69" s="9"/>
      <c r="H69" s="10"/>
      <c r="I69" s="11"/>
      <c r="J69" s="9"/>
      <c r="K69" s="6" t="s">
        <v>25</v>
      </c>
      <c r="L69" s="97" t="s">
        <v>25</v>
      </c>
    </row>
    <row r="70" spans="1:12" ht="15" customHeight="1" thickBot="1" x14ac:dyDescent="0.4">
      <c r="A70" s="111" t="s">
        <v>26</v>
      </c>
      <c r="B70" s="112" t="s">
        <v>31</v>
      </c>
      <c r="C70" s="13"/>
      <c r="D70" s="94"/>
      <c r="E70" s="14"/>
      <c r="F70" s="43"/>
      <c r="G70" s="15"/>
      <c r="H70" s="28"/>
      <c r="I70" s="105"/>
      <c r="J70" s="15"/>
      <c r="K70" s="106" t="s">
        <v>28</v>
      </c>
      <c r="L70" s="98" t="s">
        <v>28</v>
      </c>
    </row>
    <row r="71" spans="1:12" ht="15" customHeight="1" x14ac:dyDescent="0.35">
      <c r="A71" s="108" t="s">
        <v>33</v>
      </c>
      <c r="B71" s="109" t="s">
        <v>33</v>
      </c>
      <c r="C71" s="6" t="s">
        <v>21</v>
      </c>
      <c r="D71" s="88" t="s">
        <v>22</v>
      </c>
      <c r="E71" s="2">
        <v>43600000</v>
      </c>
      <c r="F71" s="41">
        <v>1</v>
      </c>
      <c r="G71" s="3">
        <f>+E71*F71/1000000</f>
        <v>43.6</v>
      </c>
      <c r="H71" s="4">
        <v>93034600</v>
      </c>
      <c r="I71" s="5">
        <f>+E71/H71*100</f>
        <v>46.86428490045639</v>
      </c>
      <c r="J71" s="3">
        <v>1</v>
      </c>
      <c r="K71" s="6" t="s">
        <v>23</v>
      </c>
      <c r="L71" s="97" t="s">
        <v>24</v>
      </c>
    </row>
    <row r="72" spans="1:12" ht="15" customHeight="1" x14ac:dyDescent="0.35">
      <c r="A72" s="110"/>
      <c r="B72" s="110"/>
      <c r="D72" s="88"/>
      <c r="E72" s="8"/>
      <c r="F72" s="42"/>
      <c r="G72" s="9"/>
      <c r="H72" s="10"/>
      <c r="I72" s="11"/>
      <c r="J72" s="9"/>
      <c r="K72" s="6" t="s">
        <v>25</v>
      </c>
      <c r="L72" s="97" t="s">
        <v>25</v>
      </c>
    </row>
    <row r="73" spans="1:12" ht="15" customHeight="1" thickBot="1" x14ac:dyDescent="0.4">
      <c r="A73" s="111" t="s">
        <v>34</v>
      </c>
      <c r="B73" s="112" t="s">
        <v>35</v>
      </c>
      <c r="C73" s="13"/>
      <c r="D73" s="94"/>
      <c r="E73" s="14"/>
      <c r="F73" s="43"/>
      <c r="G73" s="15"/>
      <c r="H73" s="28"/>
      <c r="I73" s="105"/>
      <c r="J73" s="15"/>
      <c r="K73" s="106" t="s">
        <v>28</v>
      </c>
      <c r="L73" s="98" t="s">
        <v>28</v>
      </c>
    </row>
    <row r="74" spans="1:12" ht="15" customHeight="1" x14ac:dyDescent="0.35">
      <c r="A74" s="108" t="s">
        <v>36</v>
      </c>
      <c r="B74" s="109" t="s">
        <v>36</v>
      </c>
      <c r="C74" s="6" t="s">
        <v>21</v>
      </c>
      <c r="D74" s="88" t="s">
        <v>22</v>
      </c>
      <c r="E74" s="4">
        <v>0</v>
      </c>
      <c r="F74" s="41">
        <v>1000</v>
      </c>
      <c r="G74" s="3">
        <v>0</v>
      </c>
      <c r="H74" s="4">
        <v>107500</v>
      </c>
      <c r="I74" s="5">
        <f>+E74/H74*100</f>
        <v>0</v>
      </c>
      <c r="J74" s="3">
        <v>1000</v>
      </c>
      <c r="K74" s="6" t="s">
        <v>23</v>
      </c>
      <c r="L74" s="97" t="s">
        <v>24</v>
      </c>
    </row>
    <row r="75" spans="1:12" ht="15" customHeight="1" x14ac:dyDescent="0.35">
      <c r="A75" s="110"/>
      <c r="B75" s="110"/>
      <c r="D75" s="88"/>
      <c r="E75" s="8"/>
      <c r="F75" s="42"/>
      <c r="G75" s="9"/>
      <c r="H75" s="10"/>
      <c r="I75" s="11"/>
      <c r="J75" s="9"/>
      <c r="K75" s="6" t="s">
        <v>25</v>
      </c>
      <c r="L75" s="97" t="s">
        <v>25</v>
      </c>
    </row>
    <row r="76" spans="1:12" ht="15" customHeight="1" thickBot="1" x14ac:dyDescent="0.4">
      <c r="A76" s="111" t="s">
        <v>34</v>
      </c>
      <c r="B76" s="112" t="s">
        <v>35</v>
      </c>
      <c r="C76" s="13"/>
      <c r="D76" s="94"/>
      <c r="E76" s="14"/>
      <c r="F76" s="43"/>
      <c r="G76" s="15"/>
      <c r="H76" s="28"/>
      <c r="I76" s="105"/>
      <c r="J76" s="15"/>
      <c r="K76" s="106" t="s">
        <v>28</v>
      </c>
      <c r="L76" s="98" t="s">
        <v>28</v>
      </c>
    </row>
    <row r="77" spans="1:12" ht="15" customHeight="1" x14ac:dyDescent="0.35">
      <c r="A77" s="108" t="s">
        <v>39</v>
      </c>
      <c r="B77" s="109" t="s">
        <v>39</v>
      </c>
      <c r="C77" s="6" t="s">
        <v>21</v>
      </c>
      <c r="D77" s="88" t="s">
        <v>22</v>
      </c>
      <c r="E77" s="2">
        <v>1984127</v>
      </c>
      <c r="F77" s="41">
        <v>1.26</v>
      </c>
      <c r="G77" s="3">
        <f>+E77*F77/1000000</f>
        <v>2.5000000199999999</v>
      </c>
      <c r="H77" s="4">
        <v>29984127</v>
      </c>
      <c r="I77" s="5">
        <f>+E77/H77*100</f>
        <v>6.6172578577992285</v>
      </c>
      <c r="J77" s="3">
        <v>1.58</v>
      </c>
      <c r="K77" s="6" t="s">
        <v>40</v>
      </c>
      <c r="L77" s="97" t="s">
        <v>41</v>
      </c>
    </row>
    <row r="78" spans="1:12" ht="15" customHeight="1" x14ac:dyDescent="0.35">
      <c r="A78" s="110"/>
      <c r="B78" s="110"/>
      <c r="D78" s="88"/>
      <c r="E78" s="8"/>
      <c r="F78" s="42"/>
      <c r="G78" s="9"/>
      <c r="H78" s="10"/>
      <c r="I78" s="11"/>
      <c r="J78" s="9"/>
      <c r="K78" s="6" t="s">
        <v>42</v>
      </c>
      <c r="L78" s="97" t="s">
        <v>43</v>
      </c>
    </row>
    <row r="79" spans="1:12" ht="15" customHeight="1" thickBot="1" x14ac:dyDescent="0.4">
      <c r="A79" s="111" t="s">
        <v>37</v>
      </c>
      <c r="B79" s="112" t="s">
        <v>38</v>
      </c>
      <c r="C79" s="13"/>
      <c r="D79" s="94"/>
      <c r="E79" s="14"/>
      <c r="F79" s="43"/>
      <c r="G79" s="15"/>
      <c r="H79" s="28"/>
      <c r="I79" s="105"/>
      <c r="J79" s="15"/>
      <c r="K79" s="106" t="s">
        <v>28</v>
      </c>
      <c r="L79" s="98" t="s">
        <v>28</v>
      </c>
    </row>
    <row r="80" spans="1:12" ht="15" customHeight="1" x14ac:dyDescent="0.35">
      <c r="A80" s="108" t="s">
        <v>44</v>
      </c>
      <c r="B80" s="109" t="s">
        <v>44</v>
      </c>
      <c r="C80" s="6" t="s">
        <v>21</v>
      </c>
      <c r="D80" s="88" t="s">
        <v>22</v>
      </c>
      <c r="E80" s="2">
        <v>3800000</v>
      </c>
      <c r="F80" s="41">
        <v>1</v>
      </c>
      <c r="G80" s="3">
        <f>+E80*F80/1000000</f>
        <v>3.8</v>
      </c>
      <c r="H80" s="4">
        <v>19810000</v>
      </c>
      <c r="I80" s="5">
        <f>+E80/H80*100</f>
        <v>19.182231196365471</v>
      </c>
      <c r="J80" s="3">
        <v>1</v>
      </c>
      <c r="K80" s="6" t="s">
        <v>23</v>
      </c>
      <c r="L80" s="97" t="s">
        <v>24</v>
      </c>
    </row>
    <row r="81" spans="1:12" ht="15" customHeight="1" x14ac:dyDescent="0.35">
      <c r="A81" s="110"/>
      <c r="B81" s="110"/>
      <c r="D81" s="88"/>
      <c r="E81" s="8"/>
      <c r="F81" s="42"/>
      <c r="G81" s="9"/>
      <c r="H81" s="10"/>
      <c r="I81" s="11"/>
      <c r="J81" s="9"/>
      <c r="K81" s="6" t="s">
        <v>25</v>
      </c>
      <c r="L81" s="97" t="s">
        <v>25</v>
      </c>
    </row>
    <row r="82" spans="1:12" ht="15" customHeight="1" thickBot="1" x14ac:dyDescent="0.4">
      <c r="A82" s="111" t="s">
        <v>45</v>
      </c>
      <c r="B82" s="112" t="s">
        <v>46</v>
      </c>
      <c r="C82" s="13"/>
      <c r="D82" s="94"/>
      <c r="E82" s="14"/>
      <c r="F82" s="43"/>
      <c r="G82" s="15"/>
      <c r="H82" s="28"/>
      <c r="I82" s="105"/>
      <c r="J82" s="15"/>
      <c r="K82" s="106" t="s">
        <v>28</v>
      </c>
      <c r="L82" s="98" t="s">
        <v>28</v>
      </c>
    </row>
    <row r="83" spans="1:12" ht="15" customHeight="1" x14ac:dyDescent="0.35">
      <c r="A83" s="108" t="s">
        <v>47</v>
      </c>
      <c r="B83" s="109" t="s">
        <v>47</v>
      </c>
      <c r="C83" s="6" t="s">
        <v>21</v>
      </c>
      <c r="D83" s="88" t="s">
        <v>22</v>
      </c>
      <c r="E83" s="2">
        <v>750000</v>
      </c>
      <c r="F83" s="41">
        <v>1</v>
      </c>
      <c r="G83" s="3">
        <f>+E83*F83/1000000</f>
        <v>0.75</v>
      </c>
      <c r="H83" s="4">
        <v>12906000</v>
      </c>
      <c r="I83" s="5">
        <f>+E83/H83*100</f>
        <v>5.8112505811250585</v>
      </c>
      <c r="J83" s="3">
        <v>1</v>
      </c>
      <c r="K83" s="6" t="s">
        <v>23</v>
      </c>
      <c r="L83" s="97" t="s">
        <v>24</v>
      </c>
    </row>
    <row r="84" spans="1:12" ht="15" customHeight="1" x14ac:dyDescent="0.35">
      <c r="A84" s="110"/>
      <c r="B84" s="110"/>
      <c r="D84" s="88"/>
      <c r="E84" s="8"/>
      <c r="F84" s="42"/>
      <c r="G84" s="9"/>
      <c r="H84" s="10"/>
      <c r="I84" s="11"/>
      <c r="J84" s="9"/>
      <c r="K84" s="6" t="s">
        <v>25</v>
      </c>
      <c r="L84" s="97" t="s">
        <v>25</v>
      </c>
    </row>
    <row r="85" spans="1:12" ht="15" customHeight="1" thickBot="1" x14ac:dyDescent="0.4">
      <c r="A85" s="111" t="s">
        <v>45</v>
      </c>
      <c r="B85" s="112" t="s">
        <v>46</v>
      </c>
      <c r="C85" s="13"/>
      <c r="D85" s="94"/>
      <c r="E85" s="14"/>
      <c r="F85" s="43"/>
      <c r="G85" s="15"/>
      <c r="H85" s="28"/>
      <c r="I85" s="105"/>
      <c r="J85" s="15"/>
      <c r="K85" s="106" t="s">
        <v>28</v>
      </c>
      <c r="L85" s="98" t="s">
        <v>28</v>
      </c>
    </row>
    <row r="86" spans="1:12" ht="15" customHeight="1" x14ac:dyDescent="0.35">
      <c r="A86" s="108" t="s">
        <v>48</v>
      </c>
      <c r="B86" s="109" t="s">
        <v>48</v>
      </c>
      <c r="C86" s="6" t="s">
        <v>21</v>
      </c>
      <c r="D86" s="88" t="s">
        <v>22</v>
      </c>
      <c r="E86" s="2">
        <v>19500000</v>
      </c>
      <c r="F86" s="41">
        <v>1</v>
      </c>
      <c r="G86" s="3">
        <f>+E86*F86/1000000</f>
        <v>19.5</v>
      </c>
      <c r="H86" s="4">
        <v>55662000</v>
      </c>
      <c r="I86" s="5">
        <f>+E86/H86*100</f>
        <v>35.032877007653333</v>
      </c>
      <c r="J86" s="3">
        <v>1</v>
      </c>
      <c r="K86" s="6" t="s">
        <v>23</v>
      </c>
      <c r="L86" s="97" t="s">
        <v>24</v>
      </c>
    </row>
    <row r="87" spans="1:12" ht="15" customHeight="1" x14ac:dyDescent="0.35">
      <c r="A87" s="110"/>
      <c r="B87" s="110"/>
      <c r="D87" s="88"/>
      <c r="E87" s="8"/>
      <c r="F87" s="42"/>
      <c r="G87" s="9"/>
      <c r="H87" s="10"/>
      <c r="I87" s="11"/>
      <c r="J87" s="9"/>
      <c r="K87" s="6" t="s">
        <v>25</v>
      </c>
      <c r="L87" s="97" t="s">
        <v>25</v>
      </c>
    </row>
    <row r="88" spans="1:12" ht="15" customHeight="1" thickBot="1" x14ac:dyDescent="0.4">
      <c r="A88" s="111" t="s">
        <v>45</v>
      </c>
      <c r="B88" s="112" t="s">
        <v>46</v>
      </c>
      <c r="C88" s="13"/>
      <c r="D88" s="94"/>
      <c r="E88" s="14"/>
      <c r="F88" s="43"/>
      <c r="G88" s="15"/>
      <c r="H88" s="28"/>
      <c r="I88" s="105"/>
      <c r="J88" s="15"/>
      <c r="K88" s="106" t="s">
        <v>28</v>
      </c>
      <c r="L88" s="98" t="s">
        <v>28</v>
      </c>
    </row>
    <row r="89" spans="1:12" ht="14.5" customHeight="1" x14ac:dyDescent="0.35">
      <c r="A89" s="113" t="s">
        <v>49</v>
      </c>
      <c r="B89" s="109" t="s">
        <v>49</v>
      </c>
      <c r="C89" s="6" t="s">
        <v>21</v>
      </c>
      <c r="D89" s="88" t="s">
        <v>22</v>
      </c>
      <c r="E89" s="2">
        <v>4053750</v>
      </c>
      <c r="F89" s="41">
        <v>1</v>
      </c>
      <c r="G89" s="3">
        <f>+E89*F89/1000000</f>
        <v>4.05375</v>
      </c>
      <c r="H89" s="4">
        <v>13650000</v>
      </c>
      <c r="I89" s="5">
        <f>+E89/H89*100</f>
        <v>29.697802197802197</v>
      </c>
      <c r="J89" s="3">
        <v>1</v>
      </c>
      <c r="K89" s="6" t="s">
        <v>23</v>
      </c>
      <c r="L89" s="97" t="s">
        <v>24</v>
      </c>
    </row>
    <row r="90" spans="1:12" ht="14.5" customHeight="1" x14ac:dyDescent="0.35">
      <c r="A90" s="110"/>
      <c r="B90" s="110"/>
      <c r="D90" s="88"/>
      <c r="E90" s="8"/>
      <c r="F90" s="42"/>
      <c r="G90" s="9"/>
      <c r="H90" s="10"/>
      <c r="I90" s="11"/>
      <c r="J90" s="9"/>
      <c r="K90" s="6" t="s">
        <v>25</v>
      </c>
      <c r="L90" s="97" t="s">
        <v>25</v>
      </c>
    </row>
    <row r="91" spans="1:12" ht="14.5" customHeight="1" thickBot="1" x14ac:dyDescent="0.4">
      <c r="A91" s="111" t="s">
        <v>50</v>
      </c>
      <c r="B91" s="115" t="s">
        <v>51</v>
      </c>
      <c r="C91" s="13"/>
      <c r="D91" s="94"/>
      <c r="E91" s="14"/>
      <c r="F91" s="43"/>
      <c r="G91" s="15"/>
      <c r="H91" s="28"/>
      <c r="I91" s="105"/>
      <c r="J91" s="15"/>
      <c r="K91" s="106" t="s">
        <v>28</v>
      </c>
      <c r="L91" s="98" t="s">
        <v>28</v>
      </c>
    </row>
    <row r="92" spans="1:12" ht="14.5" customHeight="1" x14ac:dyDescent="0.35">
      <c r="A92" s="113" t="s">
        <v>52</v>
      </c>
      <c r="B92" s="116" t="s">
        <v>52</v>
      </c>
      <c r="C92" s="6" t="s">
        <v>21</v>
      </c>
      <c r="D92" s="88" t="s">
        <v>22</v>
      </c>
      <c r="E92" s="8">
        <v>3427500</v>
      </c>
      <c r="F92" s="42">
        <v>1</v>
      </c>
      <c r="G92" s="3">
        <f>+E92*F92/1000000</f>
        <v>3.4275000000000002</v>
      </c>
      <c r="H92" s="10">
        <v>12630000</v>
      </c>
      <c r="I92" s="5">
        <f>+E92/H92*100</f>
        <v>27.137767220902614</v>
      </c>
      <c r="J92" s="9">
        <v>1</v>
      </c>
      <c r="K92" s="6" t="s">
        <v>23</v>
      </c>
      <c r="L92" s="97" t="s">
        <v>24</v>
      </c>
    </row>
    <row r="93" spans="1:12" ht="14.5" customHeight="1" x14ac:dyDescent="0.35">
      <c r="A93" s="113"/>
      <c r="D93" s="88"/>
      <c r="E93" s="8"/>
      <c r="F93" s="42"/>
      <c r="G93" s="9"/>
      <c r="H93" s="10"/>
      <c r="I93" s="11"/>
      <c r="J93" s="9"/>
      <c r="K93" s="6" t="s">
        <v>25</v>
      </c>
      <c r="L93" s="97" t="s">
        <v>25</v>
      </c>
    </row>
    <row r="94" spans="1:12" ht="14.5" customHeight="1" thickBot="1" x14ac:dyDescent="0.4">
      <c r="A94" s="111" t="s">
        <v>50</v>
      </c>
      <c r="B94" s="115" t="s">
        <v>51</v>
      </c>
      <c r="C94" s="13"/>
      <c r="D94" s="94"/>
      <c r="E94" s="14"/>
      <c r="F94" s="43"/>
      <c r="G94" s="15"/>
      <c r="H94" s="28"/>
      <c r="I94" s="105"/>
      <c r="J94" s="15"/>
      <c r="K94" s="106" t="s">
        <v>28</v>
      </c>
      <c r="L94" s="98" t="s">
        <v>28</v>
      </c>
    </row>
    <row r="95" spans="1:12" ht="14.5" customHeight="1" x14ac:dyDescent="0.35">
      <c r="A95" s="113" t="s">
        <v>53</v>
      </c>
      <c r="B95" s="116" t="s">
        <v>53</v>
      </c>
      <c r="C95" s="6" t="s">
        <v>21</v>
      </c>
      <c r="D95" s="88" t="s">
        <v>22</v>
      </c>
      <c r="E95" s="8">
        <v>3749250</v>
      </c>
      <c r="F95" s="42">
        <v>1</v>
      </c>
      <c r="G95" s="3">
        <f>+E95*F95/1000000</f>
        <v>3.74925</v>
      </c>
      <c r="H95" s="10">
        <v>14853000</v>
      </c>
      <c r="I95" s="5">
        <f>+E95/H95*100</f>
        <v>25.242375277721674</v>
      </c>
      <c r="J95" s="9">
        <v>1</v>
      </c>
      <c r="K95" s="6" t="s">
        <v>23</v>
      </c>
      <c r="L95" s="97" t="s">
        <v>24</v>
      </c>
    </row>
    <row r="96" spans="1:12" ht="14.5" customHeight="1" x14ac:dyDescent="0.35">
      <c r="A96" s="113"/>
      <c r="B96" s="115"/>
      <c r="D96" s="88"/>
      <c r="E96" s="8"/>
      <c r="F96" s="42"/>
      <c r="G96" s="9"/>
      <c r="H96" s="10"/>
      <c r="I96" s="11"/>
      <c r="J96" s="9"/>
      <c r="K96" s="6" t="s">
        <v>25</v>
      </c>
      <c r="L96" s="97" t="s">
        <v>25</v>
      </c>
    </row>
    <row r="97" spans="1:12" ht="14.5" customHeight="1" thickBot="1" x14ac:dyDescent="0.4">
      <c r="A97" s="111" t="s">
        <v>50</v>
      </c>
      <c r="B97" s="115" t="s">
        <v>51</v>
      </c>
      <c r="C97" s="13"/>
      <c r="D97" s="94"/>
      <c r="E97" s="14"/>
      <c r="F97" s="43"/>
      <c r="G97" s="15"/>
      <c r="H97" s="28"/>
      <c r="I97" s="105"/>
      <c r="J97" s="15"/>
      <c r="K97" s="106" t="s">
        <v>28</v>
      </c>
      <c r="L97" s="98" t="s">
        <v>28</v>
      </c>
    </row>
    <row r="98" spans="1:12" ht="14.5" customHeight="1" x14ac:dyDescent="0.35">
      <c r="A98" s="113" t="s">
        <v>54</v>
      </c>
      <c r="B98" s="116" t="s">
        <v>54</v>
      </c>
      <c r="C98" s="6" t="s">
        <v>21</v>
      </c>
      <c r="D98" s="88" t="s">
        <v>22</v>
      </c>
      <c r="E98" s="8">
        <v>3289112</v>
      </c>
      <c r="F98" s="42">
        <v>0.90910000000000002</v>
      </c>
      <c r="G98" s="3">
        <f>+E98*F98/1000000</f>
        <v>2.9901317192000003</v>
      </c>
      <c r="H98" s="10">
        <v>16490102</v>
      </c>
      <c r="I98" s="5">
        <f>+E98/H98*100</f>
        <v>19.945977289891839</v>
      </c>
      <c r="J98" s="9">
        <v>0.91</v>
      </c>
      <c r="K98" s="33" t="s">
        <v>55</v>
      </c>
      <c r="L98" s="97" t="s">
        <v>56</v>
      </c>
    </row>
    <row r="99" spans="1:12" ht="14.5" customHeight="1" x14ac:dyDescent="0.35">
      <c r="A99" s="113"/>
      <c r="B99" s="115"/>
      <c r="D99" s="88"/>
      <c r="E99" s="8"/>
      <c r="F99" s="42"/>
      <c r="G99" s="9"/>
      <c r="H99" s="10"/>
      <c r="I99" s="11"/>
      <c r="J99" s="9"/>
      <c r="K99" s="33"/>
      <c r="L99" s="97"/>
    </row>
    <row r="100" spans="1:12" ht="14.5" customHeight="1" thickBot="1" x14ac:dyDescent="0.4">
      <c r="A100" s="113" t="s">
        <v>57</v>
      </c>
      <c r="B100" s="115" t="s">
        <v>58</v>
      </c>
      <c r="C100" s="13"/>
      <c r="D100" s="94"/>
      <c r="E100" s="14"/>
      <c r="F100" s="43"/>
      <c r="G100" s="15"/>
      <c r="H100" s="28"/>
      <c r="I100" s="105"/>
      <c r="J100" s="15"/>
      <c r="K100" s="12" t="s">
        <v>59</v>
      </c>
      <c r="L100" s="98" t="s">
        <v>59</v>
      </c>
    </row>
    <row r="101" spans="1:12" ht="14.5" customHeight="1" x14ac:dyDescent="0.35">
      <c r="A101" s="108" t="s">
        <v>60</v>
      </c>
      <c r="B101" s="116" t="s">
        <v>60</v>
      </c>
      <c r="C101" s="6" t="s">
        <v>21</v>
      </c>
      <c r="D101" s="88" t="s">
        <v>22</v>
      </c>
      <c r="E101" s="8">
        <v>0</v>
      </c>
      <c r="F101" s="42">
        <v>0</v>
      </c>
      <c r="G101" s="9">
        <v>0</v>
      </c>
      <c r="H101" s="10">
        <v>49970000</v>
      </c>
      <c r="I101" s="11">
        <v>0</v>
      </c>
      <c r="J101" s="9">
        <v>12.6</v>
      </c>
      <c r="K101" s="6" t="s">
        <v>23</v>
      </c>
      <c r="L101" s="97" t="s">
        <v>24</v>
      </c>
    </row>
    <row r="102" spans="1:12" ht="14.5" customHeight="1" x14ac:dyDescent="0.35">
      <c r="A102" s="113"/>
      <c r="D102" s="88"/>
      <c r="E102" s="8"/>
      <c r="F102" s="42"/>
      <c r="G102" s="9"/>
      <c r="H102" s="10"/>
      <c r="I102" s="11"/>
      <c r="J102" s="9"/>
      <c r="K102" s="6" t="s">
        <v>25</v>
      </c>
      <c r="L102" s="97" t="s">
        <v>25</v>
      </c>
    </row>
    <row r="103" spans="1:12" ht="14.5" customHeight="1" thickBot="1" x14ac:dyDescent="0.4">
      <c r="A103" s="113" t="s">
        <v>61</v>
      </c>
      <c r="B103" s="115" t="s">
        <v>62</v>
      </c>
      <c r="D103" s="88"/>
      <c r="E103" s="8"/>
      <c r="F103" s="42"/>
      <c r="G103" s="9"/>
      <c r="H103" s="10"/>
      <c r="I103" s="11"/>
      <c r="J103" s="9"/>
      <c r="K103" s="106" t="s">
        <v>28</v>
      </c>
      <c r="L103" s="98" t="s">
        <v>28</v>
      </c>
    </row>
    <row r="104" spans="1:12" ht="14.5" customHeight="1" x14ac:dyDescent="0.35">
      <c r="A104" s="118" t="s">
        <v>63</v>
      </c>
      <c r="B104" s="116" t="s">
        <v>63</v>
      </c>
      <c r="C104" s="1" t="s">
        <v>21</v>
      </c>
      <c r="D104" s="89" t="s">
        <v>22</v>
      </c>
      <c r="E104" s="2">
        <v>0</v>
      </c>
      <c r="F104" s="41">
        <v>0</v>
      </c>
      <c r="G104" s="3">
        <f>+E104*F104/1000000</f>
        <v>0</v>
      </c>
      <c r="H104" s="4">
        <v>5000000</v>
      </c>
      <c r="I104" s="5">
        <v>0</v>
      </c>
      <c r="J104" s="3">
        <v>0.87</v>
      </c>
      <c r="K104" s="6" t="s">
        <v>23</v>
      </c>
      <c r="L104" s="97" t="s">
        <v>24</v>
      </c>
    </row>
    <row r="105" spans="1:12" ht="14.5" customHeight="1" x14ac:dyDescent="0.35">
      <c r="A105" s="110"/>
      <c r="B105" s="109"/>
      <c r="D105" s="88"/>
      <c r="E105" s="8"/>
      <c r="F105" s="42"/>
      <c r="G105" s="9"/>
      <c r="H105" s="10"/>
      <c r="I105" s="11"/>
      <c r="J105" s="9"/>
      <c r="K105" s="6" t="s">
        <v>25</v>
      </c>
      <c r="L105" s="97" t="s">
        <v>25</v>
      </c>
    </row>
    <row r="106" spans="1:12" ht="14.5" customHeight="1" thickBot="1" x14ac:dyDescent="0.4">
      <c r="A106" s="113" t="s">
        <v>64</v>
      </c>
      <c r="B106" s="115" t="s">
        <v>65</v>
      </c>
      <c r="D106" s="88"/>
      <c r="E106" s="8"/>
      <c r="F106" s="42"/>
      <c r="G106" s="9"/>
      <c r="H106" s="10"/>
      <c r="I106" s="11"/>
      <c r="J106" s="9"/>
      <c r="K106" s="106" t="s">
        <v>28</v>
      </c>
      <c r="L106" s="98" t="s">
        <v>28</v>
      </c>
    </row>
    <row r="107" spans="1:12" ht="14.5" customHeight="1" x14ac:dyDescent="0.35">
      <c r="A107" s="118" t="s">
        <v>66</v>
      </c>
      <c r="B107" s="116" t="s">
        <v>67</v>
      </c>
      <c r="C107" s="1" t="s">
        <v>21</v>
      </c>
      <c r="D107" s="89" t="s">
        <v>22</v>
      </c>
      <c r="E107" s="2">
        <v>51020408</v>
      </c>
      <c r="F107" s="41">
        <v>24.5</v>
      </c>
      <c r="G107" s="3">
        <f>+E107*F107/1000000</f>
        <v>1249.999996</v>
      </c>
      <c r="H107" s="4"/>
      <c r="I107" s="5"/>
      <c r="J107" s="3"/>
      <c r="K107" s="6" t="s">
        <v>68</v>
      </c>
      <c r="L107" s="97" t="s">
        <v>69</v>
      </c>
    </row>
    <row r="108" spans="1:12" ht="14.5" customHeight="1" x14ac:dyDescent="0.35">
      <c r="A108" s="110"/>
      <c r="B108" s="119"/>
      <c r="C108" s="6" t="s">
        <v>70</v>
      </c>
      <c r="D108" s="87" t="s">
        <v>70</v>
      </c>
      <c r="E108" s="8">
        <v>55399187</v>
      </c>
      <c r="F108" s="42">
        <v>24.5</v>
      </c>
      <c r="G108" s="9">
        <f>+E108*F108/1000000</f>
        <v>1357.2800815000001</v>
      </c>
      <c r="H108" s="10"/>
      <c r="I108" s="11"/>
      <c r="J108" s="9"/>
      <c r="K108" s="6" t="s">
        <v>71</v>
      </c>
      <c r="L108" s="97" t="s">
        <v>72</v>
      </c>
    </row>
    <row r="109" spans="1:12" ht="14.5" customHeight="1" x14ac:dyDescent="0.35">
      <c r="A109" s="113"/>
      <c r="B109" s="115"/>
      <c r="C109" s="6" t="s">
        <v>73</v>
      </c>
      <c r="D109" s="87" t="s">
        <v>73</v>
      </c>
      <c r="E109" s="8">
        <v>15918367</v>
      </c>
      <c r="F109" s="42">
        <v>24.5</v>
      </c>
      <c r="G109" s="9">
        <f>+E109*F109/1000000</f>
        <v>389.99999150000002</v>
      </c>
      <c r="H109" s="10"/>
      <c r="I109" s="11"/>
      <c r="J109" s="9"/>
      <c r="K109" s="33" t="s">
        <v>74</v>
      </c>
      <c r="L109" s="97" t="s">
        <v>74</v>
      </c>
    </row>
    <row r="110" spans="1:12" ht="14.5" customHeight="1" thickBot="1" x14ac:dyDescent="0.4">
      <c r="A110" s="113" t="s">
        <v>75</v>
      </c>
      <c r="B110" s="115" t="s">
        <v>76</v>
      </c>
      <c r="C110" s="6" t="s">
        <v>77</v>
      </c>
      <c r="D110" s="87" t="s">
        <v>77</v>
      </c>
      <c r="E110" s="8">
        <f>SUM(E107:E109)</f>
        <v>122337962</v>
      </c>
      <c r="F110" s="42">
        <v>24.5</v>
      </c>
      <c r="G110" s="9">
        <f>+E110*F110/1000000</f>
        <v>2997.2800689999999</v>
      </c>
      <c r="H110" s="10">
        <v>147448979</v>
      </c>
      <c r="I110" s="11">
        <f>+E110/H110*100</f>
        <v>82.969690824376613</v>
      </c>
      <c r="J110" s="9">
        <v>24.5</v>
      </c>
      <c r="K110" s="12"/>
      <c r="L110" s="98"/>
    </row>
    <row r="111" spans="1:12" ht="14.5" customHeight="1" x14ac:dyDescent="0.35">
      <c r="A111" s="118" t="s">
        <v>78</v>
      </c>
      <c r="B111" s="116" t="s">
        <v>78</v>
      </c>
      <c r="C111" s="1" t="s">
        <v>21</v>
      </c>
      <c r="D111" s="89" t="s">
        <v>22</v>
      </c>
      <c r="E111" s="2">
        <v>11918000</v>
      </c>
      <c r="F111" s="41">
        <v>1</v>
      </c>
      <c r="G111" s="3">
        <f>+E111*F111/1000000</f>
        <v>11.917999999999999</v>
      </c>
      <c r="H111" s="4">
        <v>28396500</v>
      </c>
      <c r="I111" s="5">
        <f>+E111/H111*100</f>
        <v>41.969961086753649</v>
      </c>
      <c r="J111" s="3">
        <v>1.02</v>
      </c>
      <c r="K111" s="6" t="s">
        <v>23</v>
      </c>
      <c r="L111" s="97" t="s">
        <v>24</v>
      </c>
    </row>
    <row r="112" spans="1:12" ht="14.5" customHeight="1" x14ac:dyDescent="0.35">
      <c r="A112" s="110"/>
      <c r="B112" s="109"/>
      <c r="D112" s="88"/>
      <c r="E112" s="8"/>
      <c r="F112" s="42"/>
      <c r="G112" s="9"/>
      <c r="H112" s="10"/>
      <c r="I112" s="11"/>
      <c r="J112" s="9"/>
      <c r="K112" s="6" t="s">
        <v>25</v>
      </c>
      <c r="L112" s="97" t="s">
        <v>25</v>
      </c>
    </row>
    <row r="113" spans="1:12" ht="14.5" customHeight="1" thickBot="1" x14ac:dyDescent="0.4">
      <c r="A113" s="111" t="s">
        <v>79</v>
      </c>
      <c r="B113" s="112" t="s">
        <v>80</v>
      </c>
      <c r="D113" s="88"/>
      <c r="E113" s="8"/>
      <c r="F113" s="42"/>
      <c r="G113" s="9"/>
      <c r="H113" s="10"/>
      <c r="I113" s="11"/>
      <c r="J113" s="9"/>
      <c r="K113" s="12" t="s">
        <v>59</v>
      </c>
      <c r="L113" s="98" t="s">
        <v>59</v>
      </c>
    </row>
    <row r="114" spans="1:12" ht="14.5" customHeight="1" x14ac:dyDescent="0.35">
      <c r="A114" s="118" t="s">
        <v>81</v>
      </c>
      <c r="B114" s="116" t="s">
        <v>82</v>
      </c>
      <c r="C114" s="1" t="s">
        <v>21</v>
      </c>
      <c r="D114" s="89" t="s">
        <v>22</v>
      </c>
      <c r="E114" s="2">
        <v>4940003</v>
      </c>
      <c r="F114" s="41">
        <v>1</v>
      </c>
      <c r="G114" s="3">
        <f>+E114*F114/1000000</f>
        <v>4.9400029999999999</v>
      </c>
      <c r="H114" s="4">
        <v>5000003</v>
      </c>
      <c r="I114" s="5">
        <f>+E114/H114*100</f>
        <v>98.800000719999574</v>
      </c>
      <c r="J114" s="3">
        <v>13</v>
      </c>
      <c r="K114" s="6" t="s">
        <v>23</v>
      </c>
      <c r="L114" s="97" t="s">
        <v>24</v>
      </c>
    </row>
    <row r="115" spans="1:12" ht="14.5" customHeight="1" x14ac:dyDescent="0.35">
      <c r="A115" s="110"/>
      <c r="B115" s="109"/>
      <c r="D115" s="88"/>
      <c r="E115" s="8"/>
      <c r="F115" s="42"/>
      <c r="G115" s="9"/>
      <c r="H115" s="10"/>
      <c r="I115" s="11"/>
      <c r="J115" s="9"/>
      <c r="K115" s="6" t="s">
        <v>25</v>
      </c>
      <c r="L115" s="97" t="s">
        <v>25</v>
      </c>
    </row>
    <row r="116" spans="1:12" ht="14.5" customHeight="1" thickBot="1" x14ac:dyDescent="0.4">
      <c r="A116" s="111" t="s">
        <v>83</v>
      </c>
      <c r="B116" s="112" t="s">
        <v>84</v>
      </c>
      <c r="D116" s="88"/>
      <c r="E116" s="8"/>
      <c r="F116" s="42"/>
      <c r="G116" s="9"/>
      <c r="H116" s="10"/>
      <c r="I116" s="11"/>
      <c r="J116" s="9"/>
      <c r="K116" s="106" t="s">
        <v>28</v>
      </c>
      <c r="L116" s="98" t="s">
        <v>28</v>
      </c>
    </row>
    <row r="117" spans="1:12" ht="14.5" customHeight="1" x14ac:dyDescent="0.35">
      <c r="A117" s="118" t="s">
        <v>85</v>
      </c>
      <c r="B117" s="116" t="s">
        <v>86</v>
      </c>
      <c r="C117" s="1"/>
      <c r="D117" s="89"/>
      <c r="E117" s="2">
        <v>0</v>
      </c>
      <c r="F117" s="41">
        <v>0</v>
      </c>
      <c r="G117" s="3">
        <f>+E117*F117/1000000</f>
        <v>0</v>
      </c>
      <c r="H117" s="4">
        <v>10000</v>
      </c>
      <c r="I117" s="5">
        <f>+E117/H117*100</f>
        <v>0</v>
      </c>
      <c r="J117" s="3">
        <v>7350</v>
      </c>
      <c r="K117" s="6" t="s">
        <v>23</v>
      </c>
      <c r="L117" s="97" t="s">
        <v>24</v>
      </c>
    </row>
    <row r="118" spans="1:12" ht="14.5" customHeight="1" x14ac:dyDescent="0.35">
      <c r="A118" s="110"/>
      <c r="B118" s="109"/>
      <c r="D118" s="88"/>
      <c r="E118" s="8"/>
      <c r="F118" s="42"/>
      <c r="G118" s="9"/>
      <c r="H118" s="10"/>
      <c r="I118" s="11"/>
      <c r="J118" s="9"/>
      <c r="K118" s="6" t="s">
        <v>25</v>
      </c>
      <c r="L118" s="97" t="s">
        <v>25</v>
      </c>
    </row>
    <row r="119" spans="1:12" ht="14.5" customHeight="1" thickBot="1" x14ac:dyDescent="0.4">
      <c r="A119" s="111" t="s">
        <v>87</v>
      </c>
      <c r="B119" s="112" t="s">
        <v>88</v>
      </c>
      <c r="D119" s="88"/>
      <c r="E119" s="8"/>
      <c r="F119" s="42"/>
      <c r="G119" s="9"/>
      <c r="H119" s="10"/>
      <c r="I119" s="11"/>
      <c r="J119" s="9"/>
      <c r="K119" s="106" t="s">
        <v>28</v>
      </c>
      <c r="L119" s="98" t="s">
        <v>28</v>
      </c>
    </row>
    <row r="120" spans="1:12" ht="14.5" customHeight="1" x14ac:dyDescent="0.35">
      <c r="A120" s="118" t="s">
        <v>89</v>
      </c>
      <c r="B120" s="116" t="s">
        <v>89</v>
      </c>
      <c r="C120" s="1" t="s">
        <v>21</v>
      </c>
      <c r="D120" s="89" t="s">
        <v>22</v>
      </c>
      <c r="E120" s="2">
        <v>873769</v>
      </c>
      <c r="F120" s="41">
        <v>2.0299999999999998</v>
      </c>
      <c r="G120" s="3">
        <f>+E120*F120/1000000</f>
        <v>1.7737510699999999</v>
      </c>
      <c r="H120" s="4">
        <v>6037561</v>
      </c>
      <c r="I120" s="5">
        <f>+E120/H120*100</f>
        <v>14.472218168893033</v>
      </c>
      <c r="J120" s="3">
        <v>2.2999999999999998</v>
      </c>
      <c r="K120" s="6" t="s">
        <v>68</v>
      </c>
      <c r="L120" s="97" t="s">
        <v>90</v>
      </c>
    </row>
    <row r="121" spans="1:12" ht="15" customHeight="1" x14ac:dyDescent="0.35">
      <c r="A121" s="120"/>
      <c r="B121" s="109"/>
      <c r="D121" s="88"/>
      <c r="E121" s="8"/>
      <c r="F121" s="42"/>
      <c r="G121" s="9"/>
      <c r="H121" s="10"/>
      <c r="I121" s="11"/>
      <c r="J121" s="9"/>
      <c r="K121" s="6" t="s">
        <v>91</v>
      </c>
      <c r="L121" s="97" t="s">
        <v>92</v>
      </c>
    </row>
    <row r="122" spans="1:12" ht="14.5" customHeight="1" thickBot="1" x14ac:dyDescent="0.4">
      <c r="A122" s="111" t="s">
        <v>93</v>
      </c>
      <c r="B122" s="112" t="s">
        <v>94</v>
      </c>
      <c r="C122" s="13"/>
      <c r="D122" s="91"/>
      <c r="E122" s="14"/>
      <c r="F122" s="43"/>
      <c r="G122" s="15"/>
      <c r="H122" s="84"/>
      <c r="I122" s="84"/>
      <c r="J122" s="84"/>
      <c r="K122" s="12" t="s">
        <v>59</v>
      </c>
      <c r="L122" s="98" t="s">
        <v>59</v>
      </c>
    </row>
    <row r="123" spans="1:12" ht="14.5" customHeight="1" x14ac:dyDescent="0.35">
      <c r="A123" s="118" t="s">
        <v>95</v>
      </c>
      <c r="B123" s="116" t="s">
        <v>95</v>
      </c>
      <c r="C123" s="1" t="s">
        <v>21</v>
      </c>
      <c r="D123" s="89" t="s">
        <v>22</v>
      </c>
      <c r="E123" s="2">
        <v>3461523</v>
      </c>
      <c r="F123" s="41">
        <v>0.26</v>
      </c>
      <c r="G123" s="3">
        <f>+E123*F123/1000000</f>
        <v>0.89999598000000003</v>
      </c>
      <c r="H123" s="4">
        <v>11055967</v>
      </c>
      <c r="I123" s="5">
        <f>+E123/H123*100</f>
        <v>31.309093089731544</v>
      </c>
      <c r="J123" s="3">
        <v>3.2</v>
      </c>
      <c r="K123" s="6" t="s">
        <v>40</v>
      </c>
      <c r="L123" s="97" t="s">
        <v>41</v>
      </c>
    </row>
    <row r="124" spans="1:12" ht="14.5" customHeight="1" x14ac:dyDescent="0.35">
      <c r="A124" s="120"/>
      <c r="B124" s="109"/>
      <c r="D124" s="88"/>
      <c r="E124" s="8">
        <v>2304444</v>
      </c>
      <c r="F124" s="42">
        <v>3.4279999999999999</v>
      </c>
      <c r="G124" s="156">
        <f>+E124*F124/1000000</f>
        <v>7.8996340319999998</v>
      </c>
      <c r="H124" s="10"/>
      <c r="I124" s="11"/>
      <c r="J124" s="9"/>
      <c r="K124" s="6" t="s">
        <v>42</v>
      </c>
      <c r="L124" s="97" t="s">
        <v>43</v>
      </c>
    </row>
    <row r="125" spans="1:12" ht="14.5" customHeight="1" thickBot="1" x14ac:dyDescent="0.4">
      <c r="A125" s="111" t="s">
        <v>96</v>
      </c>
      <c r="B125" s="112" t="s">
        <v>97</v>
      </c>
      <c r="C125" s="13"/>
      <c r="D125" s="91"/>
      <c r="E125" s="14"/>
      <c r="F125" s="43"/>
      <c r="G125" s="15"/>
      <c r="H125" s="84"/>
      <c r="I125" s="84"/>
      <c r="J125" s="84"/>
      <c r="K125" s="12" t="s">
        <v>59</v>
      </c>
      <c r="L125" s="98" t="s">
        <v>59</v>
      </c>
    </row>
    <row r="126" spans="1:12" ht="14.5" customHeight="1" x14ac:dyDescent="0.35">
      <c r="A126" s="118" t="s">
        <v>98</v>
      </c>
      <c r="B126" s="116" t="s">
        <v>98</v>
      </c>
      <c r="C126" s="1" t="s">
        <v>21</v>
      </c>
      <c r="D126" s="89" t="s">
        <v>22</v>
      </c>
      <c r="E126" s="2">
        <v>1073940</v>
      </c>
      <c r="F126" s="41">
        <v>1.0929</v>
      </c>
      <c r="G126" s="3">
        <f>+E126*F126/1000000</f>
        <v>1.173709026</v>
      </c>
      <c r="H126" s="4">
        <v>6100830</v>
      </c>
      <c r="I126" s="5">
        <f>+(E126+E127)/H126*100</f>
        <v>25.010531353930531</v>
      </c>
      <c r="J126" s="3">
        <v>3</v>
      </c>
      <c r="K126" s="6" t="s">
        <v>99</v>
      </c>
      <c r="L126" s="97" t="s">
        <v>100</v>
      </c>
    </row>
    <row r="127" spans="1:12" ht="21" customHeight="1" x14ac:dyDescent="0.35">
      <c r="A127" s="120"/>
      <c r="B127" s="109"/>
      <c r="D127" s="88"/>
      <c r="E127" s="8">
        <v>451910</v>
      </c>
      <c r="F127" s="42">
        <v>1.77</v>
      </c>
      <c r="G127" s="156">
        <f>+E127*F127/1000000</f>
        <v>0.7998807</v>
      </c>
      <c r="H127" s="10"/>
      <c r="I127" s="11"/>
      <c r="J127" s="9"/>
      <c r="K127" s="6" t="s">
        <v>101</v>
      </c>
      <c r="L127" s="97" t="s">
        <v>102</v>
      </c>
    </row>
    <row r="128" spans="1:12" ht="14.5" customHeight="1" thickBot="1" x14ac:dyDescent="0.4">
      <c r="A128" s="111" t="s">
        <v>103</v>
      </c>
      <c r="B128" s="112" t="s">
        <v>104</v>
      </c>
      <c r="C128" s="13"/>
      <c r="D128" s="91"/>
      <c r="E128" s="14"/>
      <c r="F128" s="43"/>
      <c r="G128" s="15"/>
      <c r="H128" s="84"/>
      <c r="I128" s="84"/>
      <c r="J128" s="84"/>
      <c r="K128" s="12" t="s">
        <v>59</v>
      </c>
      <c r="L128" s="98" t="s">
        <v>59</v>
      </c>
    </row>
    <row r="129" spans="1:12" ht="14.5" customHeight="1" x14ac:dyDescent="0.35">
      <c r="A129" s="118" t="s">
        <v>105</v>
      </c>
      <c r="B129" s="116" t="s">
        <v>105</v>
      </c>
      <c r="C129" s="1" t="s">
        <v>106</v>
      </c>
      <c r="D129" s="89" t="s">
        <v>106</v>
      </c>
      <c r="E129" s="2">
        <v>0</v>
      </c>
      <c r="F129" s="41">
        <v>10.3</v>
      </c>
      <c r="G129" s="3">
        <f>+E129*F129/1000000</f>
        <v>0</v>
      </c>
      <c r="H129" s="4">
        <v>14548300</v>
      </c>
      <c r="I129" s="5">
        <f>+E129/H129*100</f>
        <v>0</v>
      </c>
      <c r="J129" s="3">
        <v>10.3</v>
      </c>
      <c r="K129" s="6" t="s">
        <v>107</v>
      </c>
      <c r="L129" s="97" t="s">
        <v>108</v>
      </c>
    </row>
    <row r="130" spans="1:12" ht="14.5" customHeight="1" x14ac:dyDescent="0.35">
      <c r="A130" s="120"/>
      <c r="B130" s="109"/>
      <c r="D130" s="88"/>
      <c r="E130" s="8"/>
      <c r="F130" s="42"/>
      <c r="G130" s="9"/>
      <c r="H130" s="10"/>
      <c r="I130" s="11"/>
      <c r="J130" s="9"/>
      <c r="K130" s="6" t="s">
        <v>109</v>
      </c>
      <c r="L130" s="97"/>
    </row>
    <row r="131" spans="1:12" ht="14.5" customHeight="1" thickBot="1" x14ac:dyDescent="0.4">
      <c r="A131" s="111" t="s">
        <v>110</v>
      </c>
      <c r="B131" s="112" t="s">
        <v>111</v>
      </c>
      <c r="C131" s="13"/>
      <c r="D131" s="91"/>
      <c r="E131" s="14"/>
      <c r="F131" s="43"/>
      <c r="G131" s="15"/>
      <c r="H131" s="84"/>
      <c r="I131" s="84"/>
      <c r="J131" s="84"/>
      <c r="K131" s="12" t="s">
        <v>59</v>
      </c>
      <c r="L131" s="98" t="s">
        <v>59</v>
      </c>
    </row>
    <row r="132" spans="1:12" ht="14.5" customHeight="1" x14ac:dyDescent="0.35">
      <c r="A132" s="118" t="s">
        <v>112</v>
      </c>
      <c r="B132" s="116" t="s">
        <v>112</v>
      </c>
      <c r="C132" s="1" t="s">
        <v>106</v>
      </c>
      <c r="D132" s="89" t="s">
        <v>106</v>
      </c>
      <c r="E132" s="2">
        <v>0</v>
      </c>
      <c r="F132" s="41">
        <v>1.73</v>
      </c>
      <c r="G132" s="3">
        <f>+E132*F132/1000000</f>
        <v>0</v>
      </c>
      <c r="H132" s="4">
        <v>164886021</v>
      </c>
      <c r="I132" s="5">
        <f>+E132/H132*100</f>
        <v>0</v>
      </c>
      <c r="J132" s="3">
        <v>1.73</v>
      </c>
      <c r="K132" s="6" t="s">
        <v>113</v>
      </c>
      <c r="L132" s="97" t="s">
        <v>114</v>
      </c>
    </row>
    <row r="133" spans="1:12" ht="14.5" customHeight="1" x14ac:dyDescent="0.35">
      <c r="A133" s="120"/>
      <c r="B133" s="109"/>
      <c r="D133" s="88"/>
      <c r="E133" s="8"/>
      <c r="F133" s="42"/>
      <c r="G133" s="9"/>
      <c r="H133" s="10"/>
      <c r="I133" s="11"/>
      <c r="J133" s="9"/>
      <c r="K133" s="6" t="s">
        <v>115</v>
      </c>
      <c r="L133" s="97" t="s">
        <v>116</v>
      </c>
    </row>
    <row r="134" spans="1:12" ht="14.5" customHeight="1" thickBot="1" x14ac:dyDescent="0.4">
      <c r="A134" s="111" t="s">
        <v>117</v>
      </c>
      <c r="B134" s="112" t="s">
        <v>118</v>
      </c>
      <c r="C134" s="13"/>
      <c r="D134" s="91"/>
      <c r="E134" s="14"/>
      <c r="F134" s="43"/>
      <c r="G134" s="15"/>
      <c r="H134" s="84"/>
      <c r="I134" s="84"/>
      <c r="J134" s="84"/>
      <c r="K134" s="12" t="s">
        <v>59</v>
      </c>
      <c r="L134" s="98" t="s">
        <v>59</v>
      </c>
    </row>
    <row r="135" spans="1:12" ht="14.5" customHeight="1" x14ac:dyDescent="0.35">
      <c r="A135" s="118" t="s">
        <v>119</v>
      </c>
      <c r="B135" s="116" t="s">
        <v>119</v>
      </c>
      <c r="C135" s="1" t="s">
        <v>106</v>
      </c>
      <c r="D135" s="89" t="s">
        <v>106</v>
      </c>
      <c r="E135" s="2">
        <v>0</v>
      </c>
      <c r="F135" s="3">
        <v>0</v>
      </c>
      <c r="G135" s="3">
        <f>+E135*F135/1000000</f>
        <v>0</v>
      </c>
      <c r="H135" s="4">
        <v>727443261</v>
      </c>
      <c r="I135" s="5">
        <f>+E135/H135*100</f>
        <v>0</v>
      </c>
      <c r="J135" s="3">
        <v>29.55</v>
      </c>
      <c r="K135" s="6" t="s">
        <v>120</v>
      </c>
      <c r="L135" s="97" t="s">
        <v>121</v>
      </c>
    </row>
    <row r="136" spans="1:12" ht="14.5" customHeight="1" x14ac:dyDescent="0.35">
      <c r="A136" s="120"/>
      <c r="B136" s="109"/>
      <c r="D136" s="88"/>
      <c r="E136" s="8"/>
      <c r="F136" s="9"/>
      <c r="G136" s="9"/>
      <c r="H136" s="10"/>
      <c r="I136" s="11"/>
      <c r="J136" s="9"/>
      <c r="K136" s="6" t="s">
        <v>122</v>
      </c>
      <c r="L136" s="97" t="s">
        <v>123</v>
      </c>
    </row>
    <row r="137" spans="1:12" ht="14.5" customHeight="1" thickBot="1" x14ac:dyDescent="0.4">
      <c r="A137" s="111" t="s">
        <v>124</v>
      </c>
      <c r="B137" s="112" t="s">
        <v>125</v>
      </c>
      <c r="C137" s="13"/>
      <c r="D137" s="91"/>
      <c r="E137" s="14"/>
      <c r="F137" s="15"/>
      <c r="G137" s="15"/>
      <c r="H137" s="84"/>
      <c r="I137" s="84"/>
      <c r="J137" s="84"/>
      <c r="K137" s="12" t="s">
        <v>74</v>
      </c>
      <c r="L137" s="98" t="s">
        <v>74</v>
      </c>
    </row>
    <row r="138" spans="1:12" ht="14.5" customHeight="1" x14ac:dyDescent="0.35">
      <c r="A138" s="118" t="s">
        <v>126</v>
      </c>
      <c r="B138" s="116" t="s">
        <v>126</v>
      </c>
      <c r="C138" s="1" t="s">
        <v>106</v>
      </c>
      <c r="D138" s="89" t="s">
        <v>106</v>
      </c>
      <c r="E138" s="2">
        <v>0</v>
      </c>
      <c r="F138" s="3">
        <v>0</v>
      </c>
      <c r="G138" s="3">
        <f>+E138*F138/1000000</f>
        <v>0</v>
      </c>
      <c r="H138" s="4">
        <v>1658508884</v>
      </c>
      <c r="I138" s="5">
        <f>+E138/H138*100</f>
        <v>0</v>
      </c>
      <c r="J138" s="3">
        <v>0.5675</v>
      </c>
      <c r="K138" s="1" t="s">
        <v>99</v>
      </c>
      <c r="L138" s="99" t="s">
        <v>127</v>
      </c>
    </row>
    <row r="139" spans="1:12" ht="14.5" customHeight="1" x14ac:dyDescent="0.35">
      <c r="A139" s="120"/>
      <c r="B139" s="109"/>
      <c r="D139" s="88"/>
      <c r="E139" s="8"/>
      <c r="F139" s="9"/>
      <c r="G139" s="9"/>
      <c r="H139" s="10"/>
      <c r="I139" s="11"/>
      <c r="J139" s="9"/>
      <c r="K139" s="6" t="s">
        <v>128</v>
      </c>
      <c r="L139" s="97" t="s">
        <v>129</v>
      </c>
    </row>
    <row r="140" spans="1:12" ht="14.5" customHeight="1" thickBot="1" x14ac:dyDescent="0.4">
      <c r="A140" s="111" t="s">
        <v>130</v>
      </c>
      <c r="B140" s="112" t="s">
        <v>131</v>
      </c>
      <c r="C140" s="13"/>
      <c r="D140" s="91"/>
      <c r="E140" s="14"/>
      <c r="F140" s="15"/>
      <c r="G140" s="15"/>
      <c r="H140" s="84"/>
      <c r="I140" s="84"/>
      <c r="J140" s="84"/>
      <c r="K140" s="12" t="s">
        <v>74</v>
      </c>
      <c r="L140" s="98" t="s">
        <v>74</v>
      </c>
    </row>
    <row r="141" spans="1:12" ht="14.5" customHeight="1" x14ac:dyDescent="0.35">
      <c r="A141" s="118" t="s">
        <v>132</v>
      </c>
      <c r="B141" s="116" t="s">
        <v>132</v>
      </c>
      <c r="C141" s="1" t="s">
        <v>106</v>
      </c>
      <c r="D141" s="89" t="s">
        <v>106</v>
      </c>
      <c r="E141" s="2">
        <v>0</v>
      </c>
      <c r="F141" s="3">
        <v>26</v>
      </c>
      <c r="G141" s="3">
        <f>+E141*F141/1000000</f>
        <v>0</v>
      </c>
      <c r="H141" s="4">
        <v>2399200</v>
      </c>
      <c r="I141" s="5">
        <f>+E141/H141*100</f>
        <v>0</v>
      </c>
      <c r="J141" s="3">
        <v>26</v>
      </c>
      <c r="K141" s="6" t="s">
        <v>23</v>
      </c>
      <c r="L141" s="97" t="s">
        <v>24</v>
      </c>
    </row>
    <row r="142" spans="1:12" ht="14.5" customHeight="1" x14ac:dyDescent="0.35">
      <c r="A142" s="120"/>
      <c r="B142" s="109"/>
      <c r="D142" s="88"/>
      <c r="E142" s="8"/>
      <c r="F142" s="9"/>
      <c r="G142" s="9"/>
      <c r="H142" s="10"/>
      <c r="I142" s="11"/>
      <c r="J142" s="9"/>
      <c r="K142" s="6" t="s">
        <v>25</v>
      </c>
      <c r="L142" s="97" t="s">
        <v>25</v>
      </c>
    </row>
    <row r="143" spans="1:12" ht="14.5" customHeight="1" thickBot="1" x14ac:dyDescent="0.4">
      <c r="A143" s="111" t="s">
        <v>133</v>
      </c>
      <c r="B143" s="112" t="s">
        <v>134</v>
      </c>
      <c r="C143" s="13"/>
      <c r="D143" s="91"/>
      <c r="E143" s="14"/>
      <c r="F143" s="15"/>
      <c r="G143" s="15"/>
      <c r="H143" s="84"/>
      <c r="I143" s="84"/>
      <c r="J143" s="84"/>
      <c r="K143" s="12" t="s">
        <v>59</v>
      </c>
      <c r="L143" s="98" t="s">
        <v>59</v>
      </c>
    </row>
    <row r="144" spans="1:12" ht="14.5" customHeight="1" x14ac:dyDescent="0.35">
      <c r="A144" s="118" t="s">
        <v>135</v>
      </c>
      <c r="B144" s="116" t="s">
        <v>135</v>
      </c>
      <c r="C144" s="1" t="s">
        <v>21</v>
      </c>
      <c r="D144" s="89" t="s">
        <v>22</v>
      </c>
      <c r="E144" s="2">
        <v>214630</v>
      </c>
      <c r="F144" s="3">
        <v>14</v>
      </c>
      <c r="G144" s="3">
        <f>+E144*F144/1000000</f>
        <v>3.00482</v>
      </c>
      <c r="H144" s="4">
        <v>1457386</v>
      </c>
      <c r="I144" s="5">
        <f>+E144/H144*100</f>
        <v>14.727052407529644</v>
      </c>
      <c r="J144" s="3">
        <v>14</v>
      </c>
      <c r="K144" s="6" t="s">
        <v>23</v>
      </c>
      <c r="L144" s="97" t="s">
        <v>24</v>
      </c>
    </row>
    <row r="145" spans="1:12" ht="14.5" customHeight="1" x14ac:dyDescent="0.35">
      <c r="A145" s="120"/>
      <c r="B145" s="109"/>
      <c r="D145" s="88"/>
      <c r="E145" s="8" t="s">
        <v>136</v>
      </c>
      <c r="F145" s="9"/>
      <c r="G145" s="9"/>
      <c r="H145" s="10"/>
      <c r="I145" s="11"/>
      <c r="J145" s="9"/>
      <c r="K145" s="6" t="s">
        <v>25</v>
      </c>
      <c r="L145" s="97" t="s">
        <v>25</v>
      </c>
    </row>
    <row r="146" spans="1:12" ht="14.5" customHeight="1" thickBot="1" x14ac:dyDescent="0.4">
      <c r="A146" s="111" t="s">
        <v>137</v>
      </c>
      <c r="B146" s="112" t="s">
        <v>138</v>
      </c>
      <c r="C146" s="13"/>
      <c r="D146" s="91"/>
      <c r="E146" s="14"/>
      <c r="F146" s="15"/>
      <c r="G146" s="15"/>
      <c r="H146" s="84"/>
      <c r="I146" s="84"/>
      <c r="J146" s="84"/>
      <c r="K146" s="12" t="s">
        <v>59</v>
      </c>
      <c r="L146" s="98" t="s">
        <v>59</v>
      </c>
    </row>
    <row r="147" spans="1:12" ht="14.5" customHeight="1" x14ac:dyDescent="0.35">
      <c r="A147" s="118" t="s">
        <v>139</v>
      </c>
      <c r="B147" s="116" t="s">
        <v>139</v>
      </c>
      <c r="C147" s="1" t="s">
        <v>21</v>
      </c>
      <c r="D147" s="89" t="s">
        <v>22</v>
      </c>
      <c r="E147" s="2">
        <v>2088000</v>
      </c>
      <c r="F147" s="3">
        <v>1</v>
      </c>
      <c r="G147" s="3">
        <f>+E147*F147/1000000</f>
        <v>2.0880000000000001</v>
      </c>
      <c r="H147" s="4">
        <v>2148000</v>
      </c>
      <c r="I147" s="5">
        <f>+E147/H147*100</f>
        <v>97.206703910614522</v>
      </c>
      <c r="J147" s="3">
        <v>1</v>
      </c>
      <c r="K147" s="6" t="s">
        <v>23</v>
      </c>
      <c r="L147" s="97" t="s">
        <v>24</v>
      </c>
    </row>
    <row r="148" spans="1:12" ht="14.5" customHeight="1" x14ac:dyDescent="0.35">
      <c r="A148" s="120"/>
      <c r="B148" s="109"/>
      <c r="D148" s="88"/>
      <c r="E148" s="8" t="s">
        <v>136</v>
      </c>
      <c r="F148" s="9"/>
      <c r="G148" s="9"/>
      <c r="H148" s="10"/>
      <c r="I148" s="11"/>
      <c r="J148" s="9"/>
      <c r="K148" s="6" t="s">
        <v>25</v>
      </c>
      <c r="L148" s="97" t="s">
        <v>25</v>
      </c>
    </row>
    <row r="149" spans="1:12" ht="14.5" customHeight="1" thickBot="1" x14ac:dyDescent="0.4">
      <c r="A149" s="111" t="s">
        <v>140</v>
      </c>
      <c r="B149" s="112" t="s">
        <v>141</v>
      </c>
      <c r="C149" s="13"/>
      <c r="D149" s="91"/>
      <c r="E149" s="14"/>
      <c r="F149" s="15"/>
      <c r="G149" s="15"/>
      <c r="H149" s="84"/>
      <c r="I149" s="84"/>
      <c r="J149" s="84"/>
      <c r="K149" s="12" t="s">
        <v>59</v>
      </c>
      <c r="L149" s="98" t="s">
        <v>59</v>
      </c>
    </row>
    <row r="150" spans="1:12" ht="14.5" customHeight="1" x14ac:dyDescent="0.35">
      <c r="A150" s="118" t="s">
        <v>142</v>
      </c>
      <c r="B150" s="116" t="s">
        <v>142</v>
      </c>
      <c r="C150" s="1" t="s">
        <v>21</v>
      </c>
      <c r="D150" s="89" t="s">
        <v>22</v>
      </c>
      <c r="E150" s="2">
        <v>4674796</v>
      </c>
      <c r="F150" s="3">
        <v>4.9200000000000008</v>
      </c>
      <c r="G150" s="3">
        <f>+E150*F150/1000000</f>
        <v>22.999996320000005</v>
      </c>
      <c r="H150" s="4">
        <v>29102276</v>
      </c>
      <c r="I150" s="5">
        <f>+E150/H150*100</f>
        <v>16.063334702756581</v>
      </c>
      <c r="J150" s="3">
        <v>6.35</v>
      </c>
      <c r="K150" s="6" t="s">
        <v>113</v>
      </c>
      <c r="L150" s="97" t="s">
        <v>114</v>
      </c>
    </row>
    <row r="151" spans="1:12" ht="14.5" customHeight="1" x14ac:dyDescent="0.35">
      <c r="A151" s="120"/>
      <c r="B151" s="109"/>
      <c r="D151" s="88"/>
      <c r="E151" s="8" t="s">
        <v>136</v>
      </c>
      <c r="F151" s="9"/>
      <c r="G151" s="9"/>
      <c r="H151" s="10"/>
      <c r="I151" s="11"/>
      <c r="J151" s="9"/>
      <c r="K151" s="6" t="s">
        <v>115</v>
      </c>
      <c r="L151" s="97" t="s">
        <v>116</v>
      </c>
    </row>
    <row r="152" spans="1:12" ht="14.5" customHeight="1" thickBot="1" x14ac:dyDescent="0.4">
      <c r="A152" s="111" t="s">
        <v>143</v>
      </c>
      <c r="B152" s="112" t="s">
        <v>144</v>
      </c>
      <c r="C152" s="13"/>
      <c r="D152" s="91"/>
      <c r="E152" s="14"/>
      <c r="F152" s="15"/>
      <c r="G152" s="15"/>
      <c r="H152" s="84"/>
      <c r="I152" s="84"/>
      <c r="J152" s="84"/>
      <c r="K152" s="12" t="s">
        <v>59</v>
      </c>
      <c r="L152" s="98" t="s">
        <v>59</v>
      </c>
    </row>
    <row r="153" spans="1:12" ht="14.5" customHeight="1" x14ac:dyDescent="0.35">
      <c r="A153" s="113" t="s">
        <v>145</v>
      </c>
      <c r="B153" s="116" t="s">
        <v>145</v>
      </c>
      <c r="C153" s="6" t="s">
        <v>106</v>
      </c>
      <c r="D153" s="87" t="s">
        <v>106</v>
      </c>
      <c r="E153" s="8">
        <v>96316100</v>
      </c>
      <c r="F153" s="9">
        <v>0.01</v>
      </c>
      <c r="G153" s="3">
        <f>+E153*F153/1000000</f>
        <v>0.96316100000000004</v>
      </c>
      <c r="H153" s="85"/>
      <c r="I153" s="85"/>
      <c r="J153" s="3">
        <v>0.47199999999999998</v>
      </c>
      <c r="K153" s="6" t="s">
        <v>40</v>
      </c>
      <c r="L153" s="97" t="s">
        <v>41</v>
      </c>
    </row>
    <row r="154" spans="1:12" ht="14.5" customHeight="1" x14ac:dyDescent="0.35">
      <c r="A154" s="113"/>
      <c r="B154" s="109"/>
      <c r="D154" s="87"/>
      <c r="E154" s="8"/>
      <c r="F154" s="9"/>
      <c r="G154" s="9"/>
      <c r="H154" s="85"/>
      <c r="I154" s="85"/>
      <c r="J154" s="85"/>
      <c r="K154" s="6" t="s">
        <v>42</v>
      </c>
      <c r="L154" s="97" t="s">
        <v>43</v>
      </c>
    </row>
    <row r="155" spans="1:12" ht="14.5" customHeight="1" thickBot="1" x14ac:dyDescent="0.4">
      <c r="A155" s="113" t="s">
        <v>146</v>
      </c>
      <c r="B155" s="112" t="s">
        <v>147</v>
      </c>
      <c r="D155" s="87"/>
      <c r="E155" s="8"/>
      <c r="F155" s="9"/>
      <c r="G155" s="9"/>
      <c r="H155" s="85"/>
      <c r="I155" s="85"/>
      <c r="J155" s="85"/>
      <c r="K155" s="12" t="s">
        <v>59</v>
      </c>
      <c r="L155" s="98" t="s">
        <v>59</v>
      </c>
    </row>
    <row r="156" spans="1:12" ht="14.5" customHeight="1" x14ac:dyDescent="0.35">
      <c r="A156" s="118" t="s">
        <v>148</v>
      </c>
      <c r="B156" s="116" t="s">
        <v>148</v>
      </c>
      <c r="C156" s="1" t="s">
        <v>106</v>
      </c>
      <c r="D156" s="89" t="s">
        <v>106</v>
      </c>
      <c r="E156" s="2">
        <v>0</v>
      </c>
      <c r="F156" s="3">
        <v>1</v>
      </c>
      <c r="G156" s="3">
        <v>0</v>
      </c>
      <c r="H156" s="4">
        <v>50000000</v>
      </c>
      <c r="I156" s="5">
        <v>0</v>
      </c>
      <c r="J156" s="3">
        <v>3.04</v>
      </c>
      <c r="K156" s="6" t="s">
        <v>40</v>
      </c>
      <c r="L156" s="97" t="s">
        <v>41</v>
      </c>
    </row>
    <row r="157" spans="1:12" ht="14.5" customHeight="1" x14ac:dyDescent="0.35">
      <c r="A157" s="113"/>
      <c r="B157" s="121"/>
      <c r="D157" s="87"/>
      <c r="E157" s="8"/>
      <c r="F157" s="9"/>
      <c r="G157" s="9"/>
      <c r="H157" s="85"/>
      <c r="I157" s="85"/>
      <c r="J157" s="85"/>
      <c r="K157" s="6" t="s">
        <v>42</v>
      </c>
      <c r="L157" s="97" t="s">
        <v>43</v>
      </c>
    </row>
    <row r="158" spans="1:12" ht="14.5" customHeight="1" thickBot="1" x14ac:dyDescent="0.4">
      <c r="A158" s="111" t="s">
        <v>149</v>
      </c>
      <c r="B158" s="112" t="s">
        <v>149</v>
      </c>
      <c r="C158" s="13"/>
      <c r="D158" s="91"/>
      <c r="E158" s="14"/>
      <c r="F158" s="15"/>
      <c r="G158" s="15"/>
      <c r="H158" s="84"/>
      <c r="I158" s="84"/>
      <c r="J158" s="84"/>
      <c r="K158" s="12" t="s">
        <v>59</v>
      </c>
      <c r="L158" s="98" t="s">
        <v>59</v>
      </c>
    </row>
    <row r="159" spans="1:12" ht="14.5" customHeight="1" x14ac:dyDescent="0.35">
      <c r="A159" s="118" t="s">
        <v>150</v>
      </c>
      <c r="B159" s="116" t="s">
        <v>150</v>
      </c>
      <c r="C159" s="1" t="s">
        <v>21</v>
      </c>
      <c r="D159" s="89" t="s">
        <v>22</v>
      </c>
      <c r="E159" s="2">
        <v>952364</v>
      </c>
      <c r="F159" s="3">
        <v>3.2</v>
      </c>
      <c r="G159" s="3">
        <f>+E159*F159/1000000</f>
        <v>3.0475648000000004</v>
      </c>
      <c r="H159" s="4">
        <f>+[1]Admisiones!$F$84</f>
        <v>102055770</v>
      </c>
      <c r="I159" s="5">
        <f>+E159/H159*100</f>
        <v>0.93317996620867205</v>
      </c>
      <c r="J159" s="3">
        <v>4.2</v>
      </c>
      <c r="K159" s="6" t="s">
        <v>23</v>
      </c>
      <c r="L159" s="97" t="s">
        <v>24</v>
      </c>
    </row>
    <row r="160" spans="1:12" ht="14.5" customHeight="1" x14ac:dyDescent="0.35">
      <c r="A160" s="113"/>
      <c r="B160" s="121"/>
      <c r="D160" s="87"/>
      <c r="E160" s="8"/>
      <c r="F160" s="9"/>
      <c r="G160" s="9"/>
      <c r="H160" s="85"/>
      <c r="I160" s="85"/>
      <c r="J160" s="85"/>
      <c r="K160" s="6" t="s">
        <v>25</v>
      </c>
      <c r="L160" s="97" t="s">
        <v>25</v>
      </c>
    </row>
    <row r="161" spans="1:12" ht="14.5" customHeight="1" thickBot="1" x14ac:dyDescent="0.4">
      <c r="A161" s="111" t="s">
        <v>151</v>
      </c>
      <c r="B161" s="112" t="s">
        <v>151</v>
      </c>
      <c r="C161" s="13"/>
      <c r="D161" s="91"/>
      <c r="E161" s="14"/>
      <c r="F161" s="15"/>
      <c r="G161" s="15"/>
      <c r="H161" s="84"/>
      <c r="I161" s="84"/>
      <c r="J161" s="84"/>
      <c r="K161" s="12" t="s">
        <v>59</v>
      </c>
      <c r="L161" s="98" t="s">
        <v>59</v>
      </c>
    </row>
    <row r="162" spans="1:12" ht="14.5" customHeight="1" x14ac:dyDescent="0.35">
      <c r="A162" s="118" t="s">
        <v>152</v>
      </c>
      <c r="B162" s="116" t="s">
        <v>152</v>
      </c>
      <c r="C162" s="1" t="s">
        <v>21</v>
      </c>
      <c r="D162" s="89" t="s">
        <v>22</v>
      </c>
      <c r="E162" s="2">
        <v>1014220</v>
      </c>
      <c r="F162" s="16">
        <v>1.9379999999999999</v>
      </c>
      <c r="G162" s="3">
        <f>+((+E162*F162)+(E163*F163))/1000000</f>
        <v>9.4664784675</v>
      </c>
      <c r="H162" s="4">
        <v>20692989</v>
      </c>
      <c r="I162" s="17">
        <f>+E164/H162*100</f>
        <v>16.528733475864698</v>
      </c>
      <c r="J162" s="3">
        <v>3.12</v>
      </c>
      <c r="K162" s="6" t="s">
        <v>113</v>
      </c>
      <c r="L162" s="97" t="s">
        <v>114</v>
      </c>
    </row>
    <row r="163" spans="1:12" ht="14.5" customHeight="1" x14ac:dyDescent="0.35">
      <c r="A163" s="113"/>
      <c r="B163" s="121"/>
      <c r="D163" s="87"/>
      <c r="E163" s="8">
        <v>2406069</v>
      </c>
      <c r="F163" s="19">
        <v>3.1175000000000002</v>
      </c>
      <c r="G163" s="9"/>
      <c r="H163" s="85"/>
      <c r="I163" s="85"/>
      <c r="J163" s="85"/>
      <c r="K163" s="6" t="s">
        <v>115</v>
      </c>
      <c r="L163" s="97" t="s">
        <v>116</v>
      </c>
    </row>
    <row r="164" spans="1:12" ht="14.5" customHeight="1" thickBot="1" x14ac:dyDescent="0.4">
      <c r="A164" s="111" t="s">
        <v>153</v>
      </c>
      <c r="B164" s="112" t="s">
        <v>153</v>
      </c>
      <c r="C164" s="13" t="s">
        <v>77</v>
      </c>
      <c r="D164" s="91" t="s">
        <v>77</v>
      </c>
      <c r="E164" s="14">
        <f>+SUM(E162:E163)</f>
        <v>3420289</v>
      </c>
      <c r="F164" s="15"/>
      <c r="G164" s="15"/>
      <c r="H164" s="84"/>
      <c r="I164" s="84"/>
      <c r="J164" s="84"/>
      <c r="K164" s="12" t="s">
        <v>59</v>
      </c>
      <c r="L164" s="98" t="s">
        <v>59</v>
      </c>
    </row>
    <row r="165" spans="1:12" ht="14.5" customHeight="1" x14ac:dyDescent="0.35">
      <c r="A165" s="118" t="s">
        <v>154</v>
      </c>
      <c r="B165" s="116" t="s">
        <v>154</v>
      </c>
      <c r="C165" s="1" t="s">
        <v>21</v>
      </c>
      <c r="D165" s="89" t="s">
        <v>22</v>
      </c>
      <c r="E165" s="2">
        <v>217880</v>
      </c>
      <c r="F165" s="3">
        <v>3.54</v>
      </c>
      <c r="G165" s="3">
        <f>+((E165*F165)+(E166*F166))/1000000</f>
        <v>0.8607208999999999</v>
      </c>
      <c r="H165" s="4">
        <v>9604012</v>
      </c>
      <c r="I165" s="17">
        <f>+E167/H165*100</f>
        <v>2.5623666442732476</v>
      </c>
      <c r="J165" s="3">
        <v>3.7</v>
      </c>
      <c r="K165" s="1" t="s">
        <v>40</v>
      </c>
      <c r="L165" s="99" t="s">
        <v>41</v>
      </c>
    </row>
    <row r="166" spans="1:12" ht="14.5" customHeight="1" x14ac:dyDescent="0.35">
      <c r="A166" s="113"/>
      <c r="B166" s="121"/>
      <c r="C166" s="6" t="s">
        <v>155</v>
      </c>
      <c r="D166" s="87"/>
      <c r="E166" s="8">
        <v>28210</v>
      </c>
      <c r="F166" s="9">
        <v>3.17</v>
      </c>
      <c r="G166" s="9"/>
      <c r="H166" s="85"/>
      <c r="I166" s="85"/>
      <c r="J166" s="85"/>
      <c r="K166" s="6" t="s">
        <v>42</v>
      </c>
      <c r="L166" s="97" t="s">
        <v>43</v>
      </c>
    </row>
    <row r="167" spans="1:12" ht="14.5" customHeight="1" thickBot="1" x14ac:dyDescent="0.4">
      <c r="A167" s="111" t="s">
        <v>156</v>
      </c>
      <c r="B167" s="112" t="s">
        <v>156</v>
      </c>
      <c r="C167" s="13" t="s">
        <v>77</v>
      </c>
      <c r="D167" s="91" t="s">
        <v>77</v>
      </c>
      <c r="E167" s="14">
        <f>+SUM(E165:E166)</f>
        <v>246090</v>
      </c>
      <c r="F167" s="15"/>
      <c r="G167" s="15"/>
      <c r="H167" s="84"/>
      <c r="I167" s="84"/>
      <c r="J167" s="84"/>
      <c r="K167" s="12" t="s">
        <v>59</v>
      </c>
      <c r="L167" s="98" t="s">
        <v>59</v>
      </c>
    </row>
    <row r="168" spans="1:12" x14ac:dyDescent="0.35">
      <c r="A168" s="118" t="s">
        <v>157</v>
      </c>
      <c r="B168" s="116" t="s">
        <v>157</v>
      </c>
      <c r="C168" s="1" t="s">
        <v>106</v>
      </c>
      <c r="D168" s="89" t="s">
        <v>106</v>
      </c>
      <c r="E168" s="2">
        <v>0</v>
      </c>
      <c r="F168" s="3">
        <v>1</v>
      </c>
      <c r="G168" s="3">
        <v>0</v>
      </c>
      <c r="H168" s="4">
        <v>20275817</v>
      </c>
      <c r="I168" s="17">
        <v>0</v>
      </c>
      <c r="J168" s="3">
        <v>1</v>
      </c>
      <c r="K168" s="6" t="s">
        <v>23</v>
      </c>
      <c r="L168" s="97" t="s">
        <v>24</v>
      </c>
    </row>
    <row r="169" spans="1:12" x14ac:dyDescent="0.35">
      <c r="A169" s="113"/>
      <c r="B169" s="121"/>
      <c r="D169" s="87"/>
      <c r="E169" s="8"/>
      <c r="F169" s="9"/>
      <c r="G169" s="9"/>
      <c r="H169" s="85"/>
      <c r="I169" s="85"/>
      <c r="J169" s="85"/>
      <c r="K169" s="6" t="s">
        <v>25</v>
      </c>
      <c r="L169" s="97" t="s">
        <v>25</v>
      </c>
    </row>
    <row r="170" spans="1:12" ht="13.5" thickBot="1" x14ac:dyDescent="0.4">
      <c r="A170" s="111" t="s">
        <v>158</v>
      </c>
      <c r="B170" s="112" t="s">
        <v>158</v>
      </c>
      <c r="C170" s="13"/>
      <c r="D170" s="91"/>
      <c r="E170" s="14"/>
      <c r="F170" s="15"/>
      <c r="G170" s="15"/>
      <c r="H170" s="84"/>
      <c r="I170" s="84"/>
      <c r="J170" s="84"/>
      <c r="K170" s="12" t="s">
        <v>59</v>
      </c>
      <c r="L170" s="98" t="s">
        <v>59</v>
      </c>
    </row>
    <row r="171" spans="1:12" x14ac:dyDescent="0.35">
      <c r="A171" s="118" t="s">
        <v>159</v>
      </c>
      <c r="B171" s="116" t="s">
        <v>159</v>
      </c>
      <c r="C171" s="1" t="s">
        <v>21</v>
      </c>
      <c r="D171" s="89" t="s">
        <v>22</v>
      </c>
      <c r="E171" s="2">
        <v>4305497</v>
      </c>
      <c r="F171" s="3">
        <v>5.5</v>
      </c>
      <c r="G171" s="3">
        <f>(F171*E171)/1000000</f>
        <v>23.6802335</v>
      </c>
      <c r="H171" s="4">
        <v>21557997</v>
      </c>
      <c r="I171" s="17">
        <v>19.97</v>
      </c>
      <c r="J171" s="3">
        <v>5.5</v>
      </c>
      <c r="K171" s="1" t="s">
        <v>113</v>
      </c>
      <c r="L171" s="99" t="s">
        <v>114</v>
      </c>
    </row>
    <row r="172" spans="1:12" x14ac:dyDescent="0.35">
      <c r="A172" s="113"/>
      <c r="B172" s="121"/>
      <c r="D172" s="87"/>
      <c r="E172" s="8"/>
      <c r="F172" s="9"/>
      <c r="G172" s="9"/>
      <c r="H172" s="85"/>
      <c r="I172" s="85"/>
      <c r="J172" s="85"/>
      <c r="K172" s="6" t="s">
        <v>115</v>
      </c>
      <c r="L172" s="97" t="s">
        <v>116</v>
      </c>
    </row>
    <row r="173" spans="1:12" ht="13.5" thickBot="1" x14ac:dyDescent="0.4">
      <c r="A173" s="111" t="s">
        <v>160</v>
      </c>
      <c r="B173" s="122">
        <v>44770</v>
      </c>
      <c r="C173" s="13"/>
      <c r="D173" s="91"/>
      <c r="E173" s="14"/>
      <c r="F173" s="15"/>
      <c r="G173" s="15"/>
      <c r="H173" s="84"/>
      <c r="I173" s="84"/>
      <c r="J173" s="84"/>
      <c r="K173" s="12" t="s">
        <v>59</v>
      </c>
      <c r="L173" s="98" t="s">
        <v>59</v>
      </c>
    </row>
    <row r="174" spans="1:12" x14ac:dyDescent="0.35">
      <c r="A174" s="118" t="s">
        <v>161</v>
      </c>
      <c r="B174" s="116" t="s">
        <v>161</v>
      </c>
      <c r="C174" s="1" t="s">
        <v>21</v>
      </c>
      <c r="D174" s="89" t="s">
        <v>22</v>
      </c>
      <c r="E174" s="2">
        <v>587725</v>
      </c>
      <c r="F174" s="3">
        <v>19.100000000000001</v>
      </c>
      <c r="G174" s="3">
        <f>(F174*E174)/1000000</f>
        <v>11.225547499999999</v>
      </c>
      <c r="H174" s="4">
        <v>5307435</v>
      </c>
      <c r="I174" s="17">
        <v>11.07</v>
      </c>
      <c r="J174" s="3">
        <v>19.100000000000001</v>
      </c>
      <c r="K174" s="1" t="s">
        <v>162</v>
      </c>
      <c r="L174" s="99" t="s">
        <v>163</v>
      </c>
    </row>
    <row r="175" spans="1:12" x14ac:dyDescent="0.35">
      <c r="A175" s="113"/>
      <c r="B175" s="121"/>
      <c r="D175" s="87"/>
      <c r="E175" s="8"/>
      <c r="F175" s="9"/>
      <c r="G175" s="9"/>
      <c r="H175" s="85"/>
      <c r="I175" s="85"/>
      <c r="J175" s="85"/>
      <c r="K175" s="6" t="s">
        <v>164</v>
      </c>
      <c r="L175" s="97" t="s">
        <v>165</v>
      </c>
    </row>
    <row r="176" spans="1:12" ht="13.5" thickBot="1" x14ac:dyDescent="0.4">
      <c r="A176" s="111" t="s">
        <v>160</v>
      </c>
      <c r="B176" s="122">
        <v>44770</v>
      </c>
      <c r="C176" s="13"/>
      <c r="D176" s="91"/>
      <c r="E176" s="14"/>
      <c r="F176" s="15"/>
      <c r="G176" s="15"/>
      <c r="H176" s="84"/>
      <c r="I176" s="84"/>
      <c r="J176" s="84"/>
      <c r="K176" s="12" t="s">
        <v>59</v>
      </c>
      <c r="L176" s="98" t="s">
        <v>59</v>
      </c>
    </row>
    <row r="177" spans="1:12" x14ac:dyDescent="0.35">
      <c r="A177" s="120" t="s">
        <v>166</v>
      </c>
      <c r="B177" s="109" t="s">
        <v>166</v>
      </c>
      <c r="C177" s="6" t="s">
        <v>106</v>
      </c>
      <c r="D177" s="88" t="s">
        <v>106</v>
      </c>
      <c r="E177" s="8">
        <v>0</v>
      </c>
      <c r="F177" s="9">
        <v>5.5</v>
      </c>
      <c r="G177" s="23">
        <v>0</v>
      </c>
      <c r="H177" s="10">
        <v>26674359</v>
      </c>
      <c r="I177" s="23">
        <v>0</v>
      </c>
      <c r="J177" s="24">
        <v>5.5</v>
      </c>
      <c r="K177" s="6" t="s">
        <v>23</v>
      </c>
      <c r="L177" s="97" t="s">
        <v>24</v>
      </c>
    </row>
    <row r="178" spans="1:12" x14ac:dyDescent="0.35">
      <c r="A178" s="123"/>
      <c r="B178" s="109"/>
      <c r="D178" s="88"/>
      <c r="E178" s="8"/>
      <c r="F178" s="9"/>
      <c r="G178" s="23"/>
      <c r="H178" s="85"/>
      <c r="I178" s="85"/>
      <c r="J178" s="85"/>
      <c r="K178" s="6" t="s">
        <v>25</v>
      </c>
      <c r="L178" s="97" t="s">
        <v>25</v>
      </c>
    </row>
    <row r="179" spans="1:12" ht="13.5" thickBot="1" x14ac:dyDescent="0.4">
      <c r="A179" s="111" t="s">
        <v>167</v>
      </c>
      <c r="B179" s="122">
        <v>44769</v>
      </c>
      <c r="C179" s="13"/>
      <c r="D179" s="91"/>
      <c r="E179" s="14"/>
      <c r="F179" s="14"/>
      <c r="G179" s="15"/>
      <c r="H179" s="84"/>
      <c r="I179" s="84"/>
      <c r="J179" s="84"/>
      <c r="K179" s="12" t="s">
        <v>59</v>
      </c>
      <c r="L179" s="98" t="s">
        <v>59</v>
      </c>
    </row>
    <row r="180" spans="1:12" x14ac:dyDescent="0.35">
      <c r="A180" s="118" t="s">
        <v>168</v>
      </c>
      <c r="B180" s="116" t="s">
        <v>168</v>
      </c>
      <c r="C180" s="1" t="s">
        <v>169</v>
      </c>
      <c r="D180" s="89" t="s">
        <v>170</v>
      </c>
      <c r="E180" s="2">
        <v>38920353</v>
      </c>
      <c r="F180" s="3">
        <v>4.75</v>
      </c>
      <c r="G180" s="25">
        <f>(E180*F180)/1000000</f>
        <v>184.87167675000001</v>
      </c>
      <c r="H180" s="4">
        <v>148033474</v>
      </c>
      <c r="I180" s="17">
        <v>31.29</v>
      </c>
      <c r="J180" s="26">
        <v>4.79</v>
      </c>
      <c r="K180" s="1" t="s">
        <v>113</v>
      </c>
      <c r="L180" s="99" t="s">
        <v>114</v>
      </c>
    </row>
    <row r="181" spans="1:12" x14ac:dyDescent="0.35">
      <c r="A181" s="123"/>
      <c r="B181" s="109"/>
      <c r="C181" s="6" t="s">
        <v>171</v>
      </c>
      <c r="D181" s="88" t="s">
        <v>172</v>
      </c>
      <c r="E181" s="8">
        <f>1444797+1684210</f>
        <v>3129007</v>
      </c>
      <c r="F181" s="9">
        <v>4.75</v>
      </c>
      <c r="G181" s="23">
        <f>(E181*F181)/1000000</f>
        <v>14.86278325</v>
      </c>
      <c r="H181" s="85"/>
      <c r="I181" s="85"/>
      <c r="J181" s="85"/>
      <c r="K181" s="6" t="s">
        <v>115</v>
      </c>
      <c r="L181" s="97" t="s">
        <v>116</v>
      </c>
    </row>
    <row r="182" spans="1:12" x14ac:dyDescent="0.35">
      <c r="A182" s="123"/>
      <c r="B182" s="109"/>
      <c r="C182" s="6" t="s">
        <v>173</v>
      </c>
      <c r="D182" s="88" t="s">
        <v>174</v>
      </c>
      <c r="E182" s="8">
        <v>62114</v>
      </c>
      <c r="F182" s="9">
        <v>4.2750000000000004</v>
      </c>
      <c r="G182" s="23">
        <f>(E182*F182)/1000000</f>
        <v>0.26553735000000006</v>
      </c>
      <c r="H182" s="85"/>
      <c r="I182" s="85"/>
      <c r="J182" s="85"/>
      <c r="L182" s="100"/>
    </row>
    <row r="183" spans="1:12" x14ac:dyDescent="0.35">
      <c r="A183" s="123"/>
      <c r="B183" s="109"/>
      <c r="C183" s="6" t="s">
        <v>175</v>
      </c>
      <c r="D183" s="88" t="s">
        <v>176</v>
      </c>
      <c r="E183" s="8">
        <v>4211147</v>
      </c>
      <c r="F183" s="9">
        <v>4.75</v>
      </c>
      <c r="G183" s="23">
        <f>(E183*F183)/1000000</f>
        <v>20.002948249999999</v>
      </c>
      <c r="H183" s="85"/>
      <c r="I183" s="85"/>
      <c r="J183" s="85"/>
      <c r="L183" s="97"/>
    </row>
    <row r="184" spans="1:12" ht="13.5" thickBot="1" x14ac:dyDescent="0.4">
      <c r="A184" s="111" t="s">
        <v>177</v>
      </c>
      <c r="B184" s="122">
        <v>44764</v>
      </c>
      <c r="C184" s="13" t="s">
        <v>77</v>
      </c>
      <c r="D184" s="91" t="s">
        <v>77</v>
      </c>
      <c r="E184" s="14">
        <f>SUM(E180:E183)</f>
        <v>46322621</v>
      </c>
      <c r="F184" s="15"/>
      <c r="G184" s="15">
        <f>SUM(G180:G183)</f>
        <v>220.0029456</v>
      </c>
      <c r="H184" s="84"/>
      <c r="I184" s="84"/>
      <c r="J184" s="84"/>
      <c r="K184" s="12" t="s">
        <v>74</v>
      </c>
      <c r="L184" s="98" t="s">
        <v>74</v>
      </c>
    </row>
    <row r="185" spans="1:12" x14ac:dyDescent="0.35">
      <c r="A185" s="118" t="s">
        <v>178</v>
      </c>
      <c r="B185" s="116" t="s">
        <v>178</v>
      </c>
      <c r="C185" s="1" t="s">
        <v>21</v>
      </c>
      <c r="D185" s="89" t="s">
        <v>22</v>
      </c>
      <c r="E185" s="2">
        <v>309000</v>
      </c>
      <c r="F185" s="3">
        <v>10</v>
      </c>
      <c r="G185" s="3">
        <f>(F185*E185)/1000000</f>
        <v>3.09</v>
      </c>
      <c r="H185" s="4">
        <v>1101000</v>
      </c>
      <c r="I185" s="25">
        <v>40.78</v>
      </c>
      <c r="J185" s="3">
        <v>10</v>
      </c>
      <c r="K185" s="1" t="s">
        <v>23</v>
      </c>
      <c r="L185" s="99" t="s">
        <v>24</v>
      </c>
    </row>
    <row r="186" spans="1:12" x14ac:dyDescent="0.35">
      <c r="A186" s="113"/>
      <c r="B186" s="121"/>
      <c r="D186" s="87"/>
      <c r="E186" s="8">
        <v>70000</v>
      </c>
      <c r="F186" s="9">
        <v>10</v>
      </c>
      <c r="G186" s="9">
        <f>(F186*E186)/1000000</f>
        <v>0.7</v>
      </c>
      <c r="H186" s="85"/>
      <c r="I186" s="85"/>
      <c r="J186" s="85"/>
      <c r="K186" s="6" t="s">
        <v>25</v>
      </c>
      <c r="L186" s="97" t="s">
        <v>25</v>
      </c>
    </row>
    <row r="187" spans="1:12" x14ac:dyDescent="0.35">
      <c r="A187" s="113"/>
      <c r="B187" s="121"/>
      <c r="D187" s="87"/>
      <c r="E187" s="8">
        <v>70000</v>
      </c>
      <c r="F187" s="9">
        <v>10</v>
      </c>
      <c r="G187" s="9">
        <f>(F187*E187)/1000000</f>
        <v>0.7</v>
      </c>
      <c r="H187" s="85"/>
      <c r="I187" s="85"/>
      <c r="J187" s="85"/>
      <c r="L187" s="97"/>
    </row>
    <row r="188" spans="1:12" ht="13.5" thickBot="1" x14ac:dyDescent="0.4">
      <c r="A188" s="111" t="s">
        <v>179</v>
      </c>
      <c r="B188" s="122">
        <v>44748</v>
      </c>
      <c r="C188" s="13" t="s">
        <v>77</v>
      </c>
      <c r="D188" s="91" t="s">
        <v>77</v>
      </c>
      <c r="E188" s="14">
        <f>SUM(E185:E187)</f>
        <v>449000</v>
      </c>
      <c r="F188" s="14"/>
      <c r="G188" s="15">
        <f>SUM(G185:G187)</f>
        <v>4.49</v>
      </c>
      <c r="H188" s="84"/>
      <c r="I188" s="84"/>
      <c r="J188" s="84"/>
      <c r="K188" s="12" t="s">
        <v>59</v>
      </c>
      <c r="L188" s="98" t="s">
        <v>59</v>
      </c>
    </row>
    <row r="189" spans="1:12" x14ac:dyDescent="0.35">
      <c r="A189" s="120" t="s">
        <v>180</v>
      </c>
      <c r="B189" s="109" t="s">
        <v>180</v>
      </c>
      <c r="C189" s="6" t="s">
        <v>21</v>
      </c>
      <c r="D189" s="88" t="s">
        <v>22</v>
      </c>
      <c r="E189" s="8">
        <v>7949133</v>
      </c>
      <c r="F189" s="9">
        <v>1.006399</v>
      </c>
      <c r="G189" s="23">
        <f>(F189*E189)/1000000</f>
        <v>7.9999995020670003</v>
      </c>
      <c r="H189" s="10">
        <v>31271377</v>
      </c>
      <c r="I189" s="23">
        <v>40.42</v>
      </c>
      <c r="J189" s="24">
        <v>1.01</v>
      </c>
      <c r="K189" s="6" t="s">
        <v>68</v>
      </c>
      <c r="L189" s="97" t="s">
        <v>181</v>
      </c>
    </row>
    <row r="190" spans="1:12" x14ac:dyDescent="0.35">
      <c r="A190" s="123"/>
      <c r="B190" s="109"/>
      <c r="D190" s="88"/>
      <c r="E190" s="8">
        <v>4691464</v>
      </c>
      <c r="F190" s="9">
        <v>0.80511927000000005</v>
      </c>
      <c r="G190" s="23">
        <f>(F190*E190)/1000000</f>
        <v>3.7771880709112802</v>
      </c>
      <c r="H190" s="85"/>
      <c r="I190" s="85"/>
      <c r="J190" s="85"/>
      <c r="K190" s="6" t="s">
        <v>182</v>
      </c>
      <c r="L190" s="97" t="s">
        <v>56</v>
      </c>
    </row>
    <row r="191" spans="1:12" ht="13.5" thickBot="1" x14ac:dyDescent="0.4">
      <c r="A191" s="111" t="s">
        <v>183</v>
      </c>
      <c r="B191" s="122">
        <v>44741</v>
      </c>
      <c r="C191" s="13" t="s">
        <v>77</v>
      </c>
      <c r="D191" s="91" t="s">
        <v>77</v>
      </c>
      <c r="E191" s="14">
        <f>SUM(E189:E190)</f>
        <v>12640597</v>
      </c>
      <c r="F191" s="14"/>
      <c r="G191" s="15">
        <f>SUM(G189:G190)</f>
        <v>11.777187572978281</v>
      </c>
      <c r="H191" s="84"/>
      <c r="I191" s="84"/>
      <c r="J191" s="84"/>
      <c r="K191" s="12" t="s">
        <v>59</v>
      </c>
      <c r="L191" s="98" t="s">
        <v>59</v>
      </c>
    </row>
    <row r="192" spans="1:12" x14ac:dyDescent="0.35">
      <c r="A192" s="118" t="s">
        <v>184</v>
      </c>
      <c r="B192" s="116" t="s">
        <v>184</v>
      </c>
      <c r="C192" s="1" t="s">
        <v>21</v>
      </c>
      <c r="D192" s="89" t="s">
        <v>22</v>
      </c>
      <c r="E192" s="2">
        <v>0</v>
      </c>
      <c r="F192" s="26">
        <v>1</v>
      </c>
      <c r="G192" s="25">
        <v>0</v>
      </c>
      <c r="H192" s="4">
        <v>28077143</v>
      </c>
      <c r="I192" s="25">
        <v>0</v>
      </c>
      <c r="J192" s="26">
        <v>1</v>
      </c>
      <c r="K192" s="1" t="s">
        <v>23</v>
      </c>
      <c r="L192" s="99" t="s">
        <v>24</v>
      </c>
    </row>
    <row r="193" spans="1:12" x14ac:dyDescent="0.35">
      <c r="A193" s="123"/>
      <c r="B193" s="109"/>
      <c r="D193" s="92"/>
      <c r="E193" s="8"/>
      <c r="F193" s="9"/>
      <c r="G193" s="23"/>
      <c r="H193" s="85"/>
      <c r="I193" s="85"/>
      <c r="J193" s="85"/>
      <c r="K193" s="6" t="s">
        <v>25</v>
      </c>
      <c r="L193" s="97" t="s">
        <v>25</v>
      </c>
    </row>
    <row r="194" spans="1:12" ht="13.5" thickBot="1" x14ac:dyDescent="0.4">
      <c r="A194" s="111" t="s">
        <v>185</v>
      </c>
      <c r="B194" s="122">
        <v>44740</v>
      </c>
      <c r="C194" s="13" t="s">
        <v>77</v>
      </c>
      <c r="D194" s="91" t="s">
        <v>77</v>
      </c>
      <c r="E194" s="14"/>
      <c r="F194" s="14"/>
      <c r="G194" s="27"/>
      <c r="H194" s="84"/>
      <c r="I194" s="84"/>
      <c r="J194" s="84"/>
      <c r="K194" s="12" t="s">
        <v>59</v>
      </c>
      <c r="L194" s="98" t="s">
        <v>59</v>
      </c>
    </row>
    <row r="195" spans="1:12" x14ac:dyDescent="0.35">
      <c r="A195" s="118" t="s">
        <v>186</v>
      </c>
      <c r="B195" s="116" t="s">
        <v>186</v>
      </c>
      <c r="C195" s="1" t="s">
        <v>21</v>
      </c>
      <c r="D195" s="89" t="s">
        <v>22</v>
      </c>
      <c r="E195" s="2">
        <v>769500</v>
      </c>
      <c r="F195" s="3">
        <v>5</v>
      </c>
      <c r="G195" s="25">
        <f>(F195*E195)/1000000</f>
        <v>3.8475000000000001</v>
      </c>
      <c r="H195" s="4">
        <v>7221255</v>
      </c>
      <c r="I195" s="25">
        <v>14.31</v>
      </c>
      <c r="J195" s="26">
        <v>5</v>
      </c>
      <c r="K195" s="1" t="s">
        <v>68</v>
      </c>
      <c r="L195" s="99" t="s">
        <v>181</v>
      </c>
    </row>
    <row r="196" spans="1:12" x14ac:dyDescent="0.35">
      <c r="A196" s="123"/>
      <c r="B196" s="109"/>
      <c r="D196" s="92"/>
      <c r="E196" s="8">
        <v>263879</v>
      </c>
      <c r="F196" s="9">
        <v>5</v>
      </c>
      <c r="G196" s="23">
        <f>(F196*E196)/1000000</f>
        <v>1.3193950000000001</v>
      </c>
      <c r="H196" s="85"/>
      <c r="I196" s="85"/>
      <c r="J196" s="85"/>
      <c r="K196" s="6" t="s">
        <v>187</v>
      </c>
      <c r="L196" s="97" t="s">
        <v>188</v>
      </c>
    </row>
    <row r="197" spans="1:12" ht="13.5" thickBot="1" x14ac:dyDescent="0.4">
      <c r="A197" s="111" t="s">
        <v>189</v>
      </c>
      <c r="B197" s="122">
        <v>44736</v>
      </c>
      <c r="C197" s="13" t="s">
        <v>77</v>
      </c>
      <c r="D197" s="91" t="s">
        <v>77</v>
      </c>
      <c r="E197" s="14">
        <f>SUM(E195:E196)</f>
        <v>1033379</v>
      </c>
      <c r="F197" s="14"/>
      <c r="G197" s="27">
        <f>SUM(G195:G196)</f>
        <v>5.1668950000000002</v>
      </c>
      <c r="H197" s="84"/>
      <c r="I197" s="84"/>
      <c r="J197" s="84"/>
      <c r="K197" s="12" t="s">
        <v>59</v>
      </c>
      <c r="L197" s="98" t="s">
        <v>59</v>
      </c>
    </row>
    <row r="198" spans="1:12" x14ac:dyDescent="0.35">
      <c r="A198" s="118" t="s">
        <v>190</v>
      </c>
      <c r="B198" s="116" t="s">
        <v>190</v>
      </c>
      <c r="C198" s="1" t="s">
        <v>21</v>
      </c>
      <c r="D198" s="89" t="s">
        <v>22</v>
      </c>
      <c r="E198" s="2">
        <v>618438</v>
      </c>
      <c r="F198" s="3">
        <v>4.3080348299999995</v>
      </c>
      <c r="G198" s="25">
        <f>(+E198*F198)/1000000</f>
        <v>2.6642524441955397</v>
      </c>
      <c r="H198" s="4">
        <v>22068828</v>
      </c>
      <c r="I198" s="25">
        <f>+(E200/H198)*100</f>
        <v>8.0614158576975647</v>
      </c>
      <c r="J198" s="26">
        <v>4.3</v>
      </c>
      <c r="K198" s="1" t="s">
        <v>40</v>
      </c>
      <c r="L198" s="99" t="s">
        <v>41</v>
      </c>
    </row>
    <row r="199" spans="1:12" x14ac:dyDescent="0.35">
      <c r="A199" s="123"/>
      <c r="B199" s="109"/>
      <c r="D199" s="92"/>
      <c r="E199" s="8">
        <v>1160622</v>
      </c>
      <c r="F199" s="9">
        <v>4.3080348299999995</v>
      </c>
      <c r="G199" s="23">
        <f>(+E199*F199)/1000000</f>
        <v>5.0000000004642597</v>
      </c>
      <c r="H199" s="85"/>
      <c r="I199" s="85"/>
      <c r="J199" s="85"/>
      <c r="K199" s="6" t="s">
        <v>42</v>
      </c>
      <c r="L199" s="97" t="s">
        <v>43</v>
      </c>
    </row>
    <row r="200" spans="1:12" ht="13.5" thickBot="1" x14ac:dyDescent="0.4">
      <c r="A200" s="111" t="s">
        <v>191</v>
      </c>
      <c r="B200" s="122">
        <v>44698</v>
      </c>
      <c r="C200" s="13" t="s">
        <v>77</v>
      </c>
      <c r="D200" s="91" t="s">
        <v>77</v>
      </c>
      <c r="E200" s="14">
        <f>SUM(E198:E199)</f>
        <v>1779060</v>
      </c>
      <c r="F200" s="14"/>
      <c r="G200" s="27">
        <f>SUM(G198:G199)</f>
        <v>7.6642524446597999</v>
      </c>
      <c r="H200" s="84"/>
      <c r="I200" s="84"/>
      <c r="J200" s="84"/>
      <c r="K200" s="12" t="s">
        <v>59</v>
      </c>
      <c r="L200" s="98" t="s">
        <v>59</v>
      </c>
    </row>
    <row r="201" spans="1:12" x14ac:dyDescent="0.35">
      <c r="A201" s="120" t="s">
        <v>192</v>
      </c>
      <c r="B201" s="109" t="s">
        <v>192</v>
      </c>
      <c r="C201" s="6" t="s">
        <v>21</v>
      </c>
      <c r="D201" s="88" t="s">
        <v>22</v>
      </c>
      <c r="E201" s="10">
        <v>145564</v>
      </c>
      <c r="F201" s="24">
        <v>1.72</v>
      </c>
      <c r="G201" s="23">
        <f>(+E201*F201)/1000000</f>
        <v>0.25037007999999999</v>
      </c>
      <c r="H201" s="10">
        <v>7115110</v>
      </c>
      <c r="I201" s="23">
        <f>+(E201/H201)*100</f>
        <v>2.0458432828164286</v>
      </c>
      <c r="J201" s="24">
        <v>1.72</v>
      </c>
      <c r="K201" s="6" t="s">
        <v>68</v>
      </c>
      <c r="L201" s="97" t="s">
        <v>181</v>
      </c>
    </row>
    <row r="202" spans="1:12" x14ac:dyDescent="0.35">
      <c r="A202" s="123"/>
      <c r="B202" s="109"/>
      <c r="D202" s="92"/>
      <c r="E202" s="85"/>
      <c r="F202" s="85"/>
      <c r="G202" s="85"/>
      <c r="H202" s="85"/>
      <c r="I202" s="85"/>
      <c r="J202" s="85"/>
      <c r="K202" s="6" t="s">
        <v>187</v>
      </c>
      <c r="L202" s="97" t="s">
        <v>188</v>
      </c>
    </row>
    <row r="203" spans="1:12" ht="13.5" thickBot="1" x14ac:dyDescent="0.4">
      <c r="A203" s="111" t="s">
        <v>193</v>
      </c>
      <c r="B203" s="122">
        <v>44635</v>
      </c>
      <c r="C203" s="13"/>
      <c r="D203" s="93"/>
      <c r="E203" s="84"/>
      <c r="F203" s="84"/>
      <c r="G203" s="84"/>
      <c r="H203" s="84"/>
      <c r="I203" s="84"/>
      <c r="J203" s="84"/>
      <c r="K203" s="12" t="s">
        <v>59</v>
      </c>
      <c r="L203" s="98" t="s">
        <v>59</v>
      </c>
    </row>
    <row r="204" spans="1:12" x14ac:dyDescent="0.35">
      <c r="A204" s="124" t="s">
        <v>194</v>
      </c>
      <c r="B204" s="116" t="s">
        <v>194</v>
      </c>
      <c r="C204" s="1" t="s">
        <v>21</v>
      </c>
      <c r="D204" s="89" t="s">
        <v>22</v>
      </c>
      <c r="E204" s="2">
        <v>1017910</v>
      </c>
      <c r="F204" s="3">
        <v>4.4493128080000002</v>
      </c>
      <c r="G204" s="25">
        <f>+(E204*F204+E205*F205+E206*F206+E207*F207)/1000000</f>
        <v>57.428998770381277</v>
      </c>
      <c r="H204" s="4">
        <v>37325116</v>
      </c>
      <c r="I204" s="25">
        <f>+(E209/H204)*100</f>
        <v>28.232640991658268</v>
      </c>
      <c r="J204" s="26">
        <v>5.46</v>
      </c>
      <c r="K204" s="1" t="s">
        <v>113</v>
      </c>
      <c r="L204" s="99" t="s">
        <v>114</v>
      </c>
    </row>
    <row r="205" spans="1:12" x14ac:dyDescent="0.35">
      <c r="A205" s="123"/>
      <c r="B205" s="109"/>
      <c r="D205" s="92"/>
      <c r="E205" s="8">
        <v>3109700</v>
      </c>
      <c r="F205" s="9">
        <v>6.0777567000000001</v>
      </c>
      <c r="G205" s="85"/>
      <c r="H205" s="85"/>
      <c r="I205" s="85"/>
      <c r="J205" s="85"/>
      <c r="K205" s="6" t="s">
        <v>115</v>
      </c>
      <c r="L205" s="97" t="s">
        <v>116</v>
      </c>
    </row>
    <row r="206" spans="1:12" x14ac:dyDescent="0.35">
      <c r="A206" s="123"/>
      <c r="B206" s="109"/>
      <c r="D206" s="92"/>
      <c r="E206" s="8">
        <v>4761905</v>
      </c>
      <c r="F206" s="9">
        <v>5.46</v>
      </c>
      <c r="G206" s="85"/>
      <c r="H206" s="85"/>
      <c r="I206" s="85"/>
      <c r="J206" s="85"/>
      <c r="L206" s="100"/>
    </row>
    <row r="207" spans="1:12" x14ac:dyDescent="0.35">
      <c r="A207" s="123"/>
      <c r="B207" s="109"/>
      <c r="D207" s="92"/>
      <c r="E207" s="8">
        <v>1465201</v>
      </c>
      <c r="F207" s="9">
        <v>5.46</v>
      </c>
      <c r="G207" s="85"/>
      <c r="H207" s="85"/>
      <c r="I207" s="85"/>
      <c r="J207" s="85"/>
      <c r="L207" s="97"/>
    </row>
    <row r="208" spans="1:12" x14ac:dyDescent="0.35">
      <c r="A208" s="123"/>
      <c r="B208" s="109"/>
      <c r="C208" s="6" t="s">
        <v>70</v>
      </c>
      <c r="D208" s="88" t="s">
        <v>22</v>
      </c>
      <c r="E208" s="8">
        <v>183150</v>
      </c>
      <c r="F208" s="9">
        <v>5.46</v>
      </c>
      <c r="G208" s="23">
        <f>999999/1000000</f>
        <v>0.99999899999999997</v>
      </c>
      <c r="H208" s="85"/>
      <c r="I208" s="85"/>
      <c r="J208" s="85"/>
      <c r="L208" s="97"/>
    </row>
    <row r="209" spans="1:12" ht="13.5" thickBot="1" x14ac:dyDescent="0.4">
      <c r="A209" s="111" t="s">
        <v>195</v>
      </c>
      <c r="B209" s="122">
        <v>44624</v>
      </c>
      <c r="C209" s="13" t="s">
        <v>77</v>
      </c>
      <c r="D209" s="91" t="s">
        <v>77</v>
      </c>
      <c r="E209" s="28">
        <f>+SUM(E204:E208)</f>
        <v>10537866</v>
      </c>
      <c r="F209" s="84"/>
      <c r="G209" s="27">
        <f>+SUM(G204:G208)</f>
        <v>58.42899777038128</v>
      </c>
      <c r="H209" s="84"/>
      <c r="I209" s="84"/>
      <c r="J209" s="84"/>
      <c r="K209" s="12" t="s">
        <v>59</v>
      </c>
      <c r="L209" s="98" t="s">
        <v>59</v>
      </c>
    </row>
    <row r="210" spans="1:12" x14ac:dyDescent="0.35">
      <c r="A210" s="124" t="s">
        <v>196</v>
      </c>
      <c r="B210" s="116" t="s">
        <v>196</v>
      </c>
      <c r="C210" s="1" t="s">
        <v>106</v>
      </c>
      <c r="D210" s="89" t="s">
        <v>106</v>
      </c>
      <c r="E210" s="4">
        <v>0</v>
      </c>
      <c r="F210" s="26">
        <v>10.1</v>
      </c>
      <c r="G210" s="25">
        <v>0</v>
      </c>
      <c r="H210" s="4">
        <v>61389673</v>
      </c>
      <c r="I210" s="25">
        <v>0</v>
      </c>
      <c r="J210" s="26">
        <v>10.1</v>
      </c>
      <c r="K210" s="1" t="s">
        <v>68</v>
      </c>
      <c r="L210" s="99" t="s">
        <v>181</v>
      </c>
    </row>
    <row r="211" spans="1:12" x14ac:dyDescent="0.35">
      <c r="A211" s="123"/>
      <c r="B211" s="109"/>
      <c r="D211" s="92"/>
      <c r="E211" s="85"/>
      <c r="F211" s="85"/>
      <c r="G211" s="85"/>
      <c r="H211" s="85"/>
      <c r="I211" s="85"/>
      <c r="J211" s="85"/>
      <c r="K211" s="6" t="s">
        <v>187</v>
      </c>
      <c r="L211" s="97" t="s">
        <v>188</v>
      </c>
    </row>
    <row r="212" spans="1:12" ht="13.5" thickBot="1" x14ac:dyDescent="0.4">
      <c r="A212" s="111" t="s">
        <v>197</v>
      </c>
      <c r="B212" s="122">
        <v>44599</v>
      </c>
      <c r="C212" s="13"/>
      <c r="D212" s="93"/>
      <c r="E212" s="84"/>
      <c r="F212" s="84"/>
      <c r="G212" s="84"/>
      <c r="H212" s="84"/>
      <c r="I212" s="84"/>
      <c r="J212" s="84"/>
      <c r="K212" s="12" t="s">
        <v>74</v>
      </c>
      <c r="L212" s="98" t="s">
        <v>74</v>
      </c>
    </row>
    <row r="213" spans="1:12" x14ac:dyDescent="0.35">
      <c r="A213" s="124" t="s">
        <v>198</v>
      </c>
      <c r="B213" s="116" t="s">
        <v>198</v>
      </c>
      <c r="C213" s="1" t="s">
        <v>21</v>
      </c>
      <c r="D213" s="89" t="s">
        <v>22</v>
      </c>
      <c r="E213" s="4">
        <v>1495440</v>
      </c>
      <c r="F213" s="26">
        <v>9.3699999999999992</v>
      </c>
      <c r="G213" s="25">
        <f>(+E213*F213)/1000000</f>
        <v>14.012272799999998</v>
      </c>
      <c r="H213" s="4">
        <v>19629000</v>
      </c>
      <c r="I213" s="25">
        <f>(+E213/H213)*100</f>
        <v>7.6185236130215497</v>
      </c>
      <c r="J213" s="26">
        <v>9.3699999999999992</v>
      </c>
      <c r="K213" s="1" t="s">
        <v>113</v>
      </c>
      <c r="L213" s="99" t="s">
        <v>114</v>
      </c>
    </row>
    <row r="214" spans="1:12" x14ac:dyDescent="0.35">
      <c r="A214" s="123"/>
      <c r="B214" s="109"/>
      <c r="D214" s="92"/>
      <c r="E214" s="85"/>
      <c r="F214" s="85"/>
      <c r="G214" s="85"/>
      <c r="H214" s="85"/>
      <c r="I214" s="85"/>
      <c r="J214" s="85"/>
      <c r="K214" s="6" t="s">
        <v>115</v>
      </c>
      <c r="L214" s="97" t="s">
        <v>116</v>
      </c>
    </row>
    <row r="215" spans="1:12" ht="13.5" thickBot="1" x14ac:dyDescent="0.4">
      <c r="A215" s="111" t="s">
        <v>199</v>
      </c>
      <c r="B215" s="122">
        <v>44544</v>
      </c>
      <c r="C215" s="13"/>
      <c r="D215" s="93"/>
      <c r="E215" s="84"/>
      <c r="F215" s="84"/>
      <c r="G215" s="84"/>
      <c r="H215" s="84"/>
      <c r="I215" s="84"/>
      <c r="J215" s="84"/>
      <c r="K215" s="12" t="s">
        <v>59</v>
      </c>
      <c r="L215" s="98" t="s">
        <v>59</v>
      </c>
    </row>
    <row r="216" spans="1:12" x14ac:dyDescent="0.35">
      <c r="A216" s="124" t="s">
        <v>200</v>
      </c>
      <c r="B216" s="116" t="s">
        <v>200</v>
      </c>
      <c r="C216" s="1" t="s">
        <v>21</v>
      </c>
      <c r="D216" s="89" t="s">
        <v>22</v>
      </c>
      <c r="E216" s="4">
        <v>5999976</v>
      </c>
      <c r="F216" s="26">
        <v>3</v>
      </c>
      <c r="G216" s="25">
        <f>(+E216*F216)/1000000</f>
        <v>17.999928000000001</v>
      </c>
      <c r="H216" s="4">
        <v>53852526</v>
      </c>
      <c r="I216" s="25">
        <f>(+E216/H216)*100</f>
        <v>11.141494087018314</v>
      </c>
      <c r="J216" s="26">
        <v>3</v>
      </c>
      <c r="K216" s="1" t="s">
        <v>40</v>
      </c>
      <c r="L216" s="99" t="s">
        <v>41</v>
      </c>
    </row>
    <row r="217" spans="1:12" x14ac:dyDescent="0.35">
      <c r="A217" s="123"/>
      <c r="B217" s="109"/>
      <c r="D217" s="92"/>
      <c r="E217" s="85"/>
      <c r="F217" s="85"/>
      <c r="G217" s="85"/>
      <c r="H217" s="85"/>
      <c r="I217" s="85"/>
      <c r="J217" s="85"/>
      <c r="K217" s="6" t="s">
        <v>42</v>
      </c>
      <c r="L217" s="97" t="s">
        <v>43</v>
      </c>
    </row>
    <row r="218" spans="1:12" ht="13.5" thickBot="1" x14ac:dyDescent="0.4">
      <c r="A218" s="111" t="s">
        <v>201</v>
      </c>
      <c r="B218" s="122">
        <v>44531</v>
      </c>
      <c r="C218" s="13"/>
      <c r="D218" s="93"/>
      <c r="E218" s="84"/>
      <c r="F218" s="84"/>
      <c r="G218" s="84"/>
      <c r="H218" s="84"/>
      <c r="I218" s="84"/>
      <c r="J218" s="84"/>
      <c r="K218" s="13" t="s">
        <v>59</v>
      </c>
      <c r="L218" s="98" t="s">
        <v>59</v>
      </c>
    </row>
    <row r="219" spans="1:12" x14ac:dyDescent="0.35">
      <c r="A219" s="124" t="s">
        <v>202</v>
      </c>
      <c r="B219" s="116" t="s">
        <v>202</v>
      </c>
      <c r="C219" s="1" t="s">
        <v>21</v>
      </c>
      <c r="D219" s="89" t="s">
        <v>22</v>
      </c>
      <c r="E219" s="4">
        <f>3359216</f>
        <v>3359216</v>
      </c>
      <c r="F219" s="26">
        <v>0.83</v>
      </c>
      <c r="G219" s="25">
        <f>+(F219*E219)/1000000</f>
        <v>2.7881492799999998</v>
      </c>
      <c r="H219" s="4">
        <v>4631868</v>
      </c>
      <c r="I219" s="25">
        <f>+(E221/H219)*100</f>
        <v>87.046262976406069</v>
      </c>
      <c r="J219" s="26">
        <v>1.68</v>
      </c>
      <c r="K219" s="1" t="s">
        <v>99</v>
      </c>
      <c r="L219" s="99" t="s">
        <v>99</v>
      </c>
    </row>
    <row r="220" spans="1:12" x14ac:dyDescent="0.35">
      <c r="A220" s="123"/>
      <c r="B220" s="109"/>
      <c r="D220" s="88"/>
      <c r="E220" s="10">
        <v>672652</v>
      </c>
      <c r="F220" s="23">
        <v>1.2</v>
      </c>
      <c r="G220" s="23">
        <f>+(F220*E220)/1000000</f>
        <v>0.80718240000000008</v>
      </c>
      <c r="H220" s="10"/>
      <c r="I220" s="23"/>
      <c r="J220" s="24"/>
      <c r="K220" s="6" t="s">
        <v>101</v>
      </c>
      <c r="L220" s="97" t="s">
        <v>101</v>
      </c>
    </row>
    <row r="221" spans="1:12" ht="13.5" thickBot="1" x14ac:dyDescent="0.4">
      <c r="A221" s="111" t="s">
        <v>203</v>
      </c>
      <c r="B221" s="122">
        <v>44498</v>
      </c>
      <c r="C221" s="13" t="s">
        <v>77</v>
      </c>
      <c r="D221" s="91" t="s">
        <v>77</v>
      </c>
      <c r="E221" s="28">
        <f>+SUM(E219:E220)</f>
        <v>4031868</v>
      </c>
      <c r="F221" s="27"/>
      <c r="G221" s="27">
        <f>+SUM(G219:G220)</f>
        <v>3.5953316800000001</v>
      </c>
      <c r="H221" s="28"/>
      <c r="I221" s="27"/>
      <c r="J221" s="29"/>
      <c r="K221" s="6" t="s">
        <v>59</v>
      </c>
      <c r="L221" s="100" t="s">
        <v>59</v>
      </c>
    </row>
    <row r="222" spans="1:12" x14ac:dyDescent="0.35">
      <c r="A222" s="124" t="s">
        <v>204</v>
      </c>
      <c r="B222" s="116" t="s">
        <v>204</v>
      </c>
      <c r="C222" s="1" t="s">
        <v>106</v>
      </c>
      <c r="D222" s="89" t="s">
        <v>106</v>
      </c>
      <c r="E222" s="4">
        <v>0</v>
      </c>
      <c r="F222" s="26">
        <v>0.432</v>
      </c>
      <c r="G222" s="25">
        <v>0</v>
      </c>
      <c r="H222" s="4">
        <v>20000000</v>
      </c>
      <c r="I222" s="25">
        <v>0</v>
      </c>
      <c r="J222" s="26">
        <v>0.432</v>
      </c>
      <c r="K222" s="1" t="s">
        <v>99</v>
      </c>
      <c r="L222" s="99" t="s">
        <v>127</v>
      </c>
    </row>
    <row r="223" spans="1:12" x14ac:dyDescent="0.35">
      <c r="A223" s="123"/>
      <c r="B223" s="109"/>
      <c r="D223" s="88"/>
      <c r="E223" s="10"/>
      <c r="F223" s="23"/>
      <c r="G223" s="23"/>
      <c r="H223" s="10"/>
      <c r="I223" s="23"/>
      <c r="J223" s="24"/>
      <c r="K223" s="6" t="s">
        <v>128</v>
      </c>
      <c r="L223" s="97" t="s">
        <v>129</v>
      </c>
    </row>
    <row r="224" spans="1:12" ht="13.5" thickBot="1" x14ac:dyDescent="0.4">
      <c r="A224" s="111" t="s">
        <v>205</v>
      </c>
      <c r="B224" s="122">
        <v>44473</v>
      </c>
      <c r="C224" s="13"/>
      <c r="D224" s="94"/>
      <c r="E224" s="28"/>
      <c r="F224" s="27"/>
      <c r="G224" s="27"/>
      <c r="H224" s="28"/>
      <c r="I224" s="27"/>
      <c r="J224" s="29"/>
      <c r="K224" s="6" t="s">
        <v>206</v>
      </c>
      <c r="L224" s="100" t="s">
        <v>59</v>
      </c>
    </row>
    <row r="225" spans="1:12" x14ac:dyDescent="0.35">
      <c r="A225" s="124" t="s">
        <v>207</v>
      </c>
      <c r="B225" s="116" t="s">
        <v>207</v>
      </c>
      <c r="C225" s="1" t="s">
        <v>106</v>
      </c>
      <c r="D225" s="89" t="s">
        <v>106</v>
      </c>
      <c r="E225" s="4">
        <v>0</v>
      </c>
      <c r="F225" s="26">
        <v>15.4</v>
      </c>
      <c r="G225" s="25">
        <f>+E225*F225/1000000</f>
        <v>0</v>
      </c>
      <c r="H225" s="4">
        <v>36112229</v>
      </c>
      <c r="I225" s="25">
        <f>+E225/H225*100</f>
        <v>0</v>
      </c>
      <c r="J225" s="26">
        <v>15.4</v>
      </c>
      <c r="K225" s="1" t="s">
        <v>23</v>
      </c>
      <c r="L225" s="99" t="s">
        <v>24</v>
      </c>
    </row>
    <row r="226" spans="1:12" x14ac:dyDescent="0.35">
      <c r="A226" s="123"/>
      <c r="B226" s="109"/>
      <c r="D226" s="88"/>
      <c r="E226" s="10"/>
      <c r="F226" s="23"/>
      <c r="G226" s="23"/>
      <c r="H226" s="10"/>
      <c r="I226" s="23"/>
      <c r="J226" s="24"/>
      <c r="K226" s="6" t="s">
        <v>25</v>
      </c>
      <c r="L226" s="97" t="s">
        <v>25</v>
      </c>
    </row>
    <row r="227" spans="1:12" ht="13.5" thickBot="1" x14ac:dyDescent="0.4">
      <c r="A227" s="111" t="s">
        <v>208</v>
      </c>
      <c r="B227" s="122">
        <v>44462</v>
      </c>
      <c r="C227" s="13"/>
      <c r="D227" s="94"/>
      <c r="E227" s="28"/>
      <c r="F227" s="27"/>
      <c r="G227" s="27"/>
      <c r="H227" s="28"/>
      <c r="I227" s="27"/>
      <c r="J227" s="29"/>
      <c r="K227" s="12" t="s">
        <v>59</v>
      </c>
      <c r="L227" s="98" t="s">
        <v>59</v>
      </c>
    </row>
    <row r="228" spans="1:12" x14ac:dyDescent="0.35">
      <c r="A228" s="124" t="s">
        <v>209</v>
      </c>
      <c r="B228" s="116" t="s">
        <v>209</v>
      </c>
      <c r="C228" s="1" t="s">
        <v>21</v>
      </c>
      <c r="D228" s="89" t="s">
        <v>22</v>
      </c>
      <c r="E228" s="4">
        <v>2100000</v>
      </c>
      <c r="F228" s="25">
        <v>1</v>
      </c>
      <c r="G228" s="25">
        <f>+E228*F228/1000000</f>
        <v>2.1</v>
      </c>
      <c r="H228" s="4">
        <v>23100000</v>
      </c>
      <c r="I228" s="25">
        <f>+E228/H228*100</f>
        <v>9.0909090909090917</v>
      </c>
      <c r="J228" s="26">
        <v>1</v>
      </c>
      <c r="K228" s="1" t="s">
        <v>23</v>
      </c>
      <c r="L228" s="99" t="s">
        <v>24</v>
      </c>
    </row>
    <row r="229" spans="1:12" x14ac:dyDescent="0.35">
      <c r="A229" s="123"/>
      <c r="B229" s="109"/>
      <c r="D229" s="88"/>
      <c r="E229" s="10"/>
      <c r="F229" s="23"/>
      <c r="G229" s="23"/>
      <c r="H229" s="23"/>
      <c r="I229" s="23"/>
      <c r="J229" s="24"/>
      <c r="K229" s="6" t="s">
        <v>25</v>
      </c>
      <c r="L229" s="97" t="s">
        <v>25</v>
      </c>
    </row>
    <row r="230" spans="1:12" ht="13.5" thickBot="1" x14ac:dyDescent="0.4">
      <c r="A230" s="111" t="s">
        <v>210</v>
      </c>
      <c r="B230" s="122">
        <v>44411</v>
      </c>
      <c r="C230" s="13"/>
      <c r="D230" s="91"/>
      <c r="E230" s="31"/>
      <c r="F230" s="27"/>
      <c r="G230" s="32"/>
      <c r="H230" s="27"/>
      <c r="I230" s="27"/>
      <c r="J230" s="29"/>
      <c r="K230" s="12" t="s">
        <v>59</v>
      </c>
      <c r="L230" s="98" t="s">
        <v>59</v>
      </c>
    </row>
    <row r="231" spans="1:12" x14ac:dyDescent="0.35">
      <c r="A231" s="123" t="s">
        <v>211</v>
      </c>
      <c r="B231" s="109" t="s">
        <v>211</v>
      </c>
      <c r="C231" s="6" t="s">
        <v>21</v>
      </c>
      <c r="D231" s="88" t="s">
        <v>22</v>
      </c>
      <c r="E231" s="10">
        <v>16100000</v>
      </c>
      <c r="F231" s="23">
        <v>1</v>
      </c>
      <c r="G231" s="23">
        <f>+E231*F231/1000000</f>
        <v>16.100000000000001</v>
      </c>
      <c r="H231" s="10">
        <v>41100000</v>
      </c>
      <c r="I231" s="23">
        <f>+E231/H231*100</f>
        <v>39.172749391727493</v>
      </c>
      <c r="J231" s="24">
        <v>1</v>
      </c>
      <c r="K231" s="6" t="s">
        <v>23</v>
      </c>
      <c r="L231" s="97" t="s">
        <v>24</v>
      </c>
    </row>
    <row r="232" spans="1:12" x14ac:dyDescent="0.35">
      <c r="A232" s="123"/>
      <c r="B232" s="109"/>
      <c r="D232" s="88"/>
      <c r="E232" s="10"/>
      <c r="F232" s="23"/>
      <c r="G232" s="23"/>
      <c r="H232" s="23"/>
      <c r="I232" s="23"/>
      <c r="J232" s="24"/>
      <c r="K232" s="6" t="s">
        <v>25</v>
      </c>
      <c r="L232" s="97" t="s">
        <v>25</v>
      </c>
    </row>
    <row r="233" spans="1:12" ht="13.5" thickBot="1" x14ac:dyDescent="0.4">
      <c r="A233" s="111" t="s">
        <v>210</v>
      </c>
      <c r="B233" s="122">
        <v>44411</v>
      </c>
      <c r="C233" s="13"/>
      <c r="D233" s="91"/>
      <c r="E233" s="31"/>
      <c r="F233" s="27"/>
      <c r="G233" s="32"/>
      <c r="H233" s="27"/>
      <c r="I233" s="27"/>
      <c r="J233" s="29"/>
      <c r="K233" s="33" t="s">
        <v>59</v>
      </c>
      <c r="L233" s="97" t="s">
        <v>59</v>
      </c>
    </row>
    <row r="234" spans="1:12" x14ac:dyDescent="0.35">
      <c r="A234" s="124" t="s">
        <v>212</v>
      </c>
      <c r="B234" s="116" t="s">
        <v>212</v>
      </c>
      <c r="C234" s="1" t="s">
        <v>21</v>
      </c>
      <c r="D234" s="89" t="s">
        <v>22</v>
      </c>
      <c r="E234" s="10">
        <v>732166</v>
      </c>
      <c r="F234" s="23">
        <v>2.8000000000000003</v>
      </c>
      <c r="G234" s="23">
        <v>2.0500648000000004</v>
      </c>
      <c r="H234" s="4">
        <v>13232166</v>
      </c>
      <c r="I234" s="25">
        <v>5.5332286490359923</v>
      </c>
      <c r="J234" s="26">
        <v>4.2</v>
      </c>
      <c r="K234" s="1" t="s">
        <v>40</v>
      </c>
      <c r="L234" s="99" t="s">
        <v>41</v>
      </c>
    </row>
    <row r="235" spans="1:12" x14ac:dyDescent="0.35">
      <c r="A235" s="123"/>
      <c r="B235" s="109"/>
      <c r="D235" s="88"/>
      <c r="E235" s="10"/>
      <c r="F235" s="23"/>
      <c r="G235" s="23"/>
      <c r="H235" s="23"/>
      <c r="I235" s="23"/>
      <c r="J235" s="24"/>
      <c r="K235" s="6" t="s">
        <v>42</v>
      </c>
      <c r="L235" s="97" t="s">
        <v>43</v>
      </c>
    </row>
    <row r="236" spans="1:12" ht="13.5" thickBot="1" x14ac:dyDescent="0.4">
      <c r="A236" s="111" t="s">
        <v>213</v>
      </c>
      <c r="B236" s="122">
        <v>44400</v>
      </c>
      <c r="C236" s="13"/>
      <c r="D236" s="91"/>
      <c r="E236" s="28"/>
      <c r="F236" s="27"/>
      <c r="G236" s="32"/>
      <c r="H236" s="27"/>
      <c r="I236" s="27"/>
      <c r="J236" s="29"/>
      <c r="K236" s="13" t="s">
        <v>59</v>
      </c>
      <c r="L236" s="98" t="s">
        <v>59</v>
      </c>
    </row>
    <row r="237" spans="1:12" x14ac:dyDescent="0.35">
      <c r="A237" s="123" t="s">
        <v>214</v>
      </c>
      <c r="B237" s="109" t="s">
        <v>214</v>
      </c>
      <c r="C237" s="6" t="s">
        <v>21</v>
      </c>
      <c r="D237" s="88" t="s">
        <v>22</v>
      </c>
      <c r="E237" s="10">
        <v>1065170</v>
      </c>
      <c r="F237" s="23">
        <v>9.39</v>
      </c>
      <c r="G237" s="23">
        <v>10.0019463</v>
      </c>
      <c r="H237" s="10">
        <v>11639570</v>
      </c>
      <c r="I237" s="23">
        <v>9.1512830800450526</v>
      </c>
      <c r="J237" s="24">
        <v>14</v>
      </c>
      <c r="K237" s="6" t="s">
        <v>162</v>
      </c>
      <c r="L237" s="97" t="s">
        <v>163</v>
      </c>
    </row>
    <row r="238" spans="1:12" x14ac:dyDescent="0.35">
      <c r="A238" s="123"/>
      <c r="B238" s="109"/>
      <c r="D238" s="88"/>
      <c r="E238" s="10"/>
      <c r="F238" s="23"/>
      <c r="G238" s="23"/>
      <c r="H238" s="23"/>
      <c r="I238" s="23"/>
      <c r="J238" s="24"/>
      <c r="K238" s="33"/>
      <c r="L238" s="97"/>
    </row>
    <row r="239" spans="1:12" ht="13.5" thickBot="1" x14ac:dyDescent="0.4">
      <c r="A239" s="111" t="s">
        <v>215</v>
      </c>
      <c r="B239" s="122">
        <v>44399</v>
      </c>
      <c r="C239" s="13"/>
      <c r="D239" s="91"/>
      <c r="E239" s="28"/>
      <c r="F239" s="27"/>
      <c r="G239" s="32"/>
      <c r="H239" s="27"/>
      <c r="I239" s="27"/>
      <c r="J239" s="29"/>
      <c r="K239" s="33" t="s">
        <v>59</v>
      </c>
      <c r="L239" s="97" t="s">
        <v>59</v>
      </c>
    </row>
    <row r="240" spans="1:12" x14ac:dyDescent="0.35">
      <c r="A240" s="124" t="s">
        <v>216</v>
      </c>
      <c r="B240" s="116" t="s">
        <v>216</v>
      </c>
      <c r="C240" s="1" t="s">
        <v>21</v>
      </c>
      <c r="D240" s="89" t="s">
        <v>22</v>
      </c>
      <c r="E240" s="4">
        <v>666667</v>
      </c>
      <c r="F240" s="25">
        <v>4.5</v>
      </c>
      <c r="G240" s="25">
        <v>3.0000015000000002</v>
      </c>
      <c r="H240" s="4">
        <v>6666667</v>
      </c>
      <c r="I240" s="25">
        <v>10.000004499999775</v>
      </c>
      <c r="J240" s="26">
        <v>6.75</v>
      </c>
      <c r="K240" s="1" t="s">
        <v>99</v>
      </c>
      <c r="L240" s="99" t="s">
        <v>127</v>
      </c>
    </row>
    <row r="241" spans="1:12" x14ac:dyDescent="0.35">
      <c r="A241" s="123"/>
      <c r="B241" s="109"/>
      <c r="D241" s="88"/>
      <c r="E241" s="10"/>
      <c r="F241" s="23"/>
      <c r="G241" s="23"/>
      <c r="H241" s="23"/>
      <c r="I241" s="23"/>
      <c r="J241" s="24"/>
      <c r="K241" s="6" t="s">
        <v>128</v>
      </c>
      <c r="L241" s="97" t="s">
        <v>129</v>
      </c>
    </row>
    <row r="242" spans="1:12" ht="13.5" thickBot="1" x14ac:dyDescent="0.4">
      <c r="A242" s="111" t="s">
        <v>217</v>
      </c>
      <c r="B242" s="122">
        <v>44392</v>
      </c>
      <c r="C242" s="13"/>
      <c r="D242" s="91"/>
      <c r="E242" s="28"/>
      <c r="F242" s="27"/>
      <c r="G242" s="27"/>
      <c r="H242" s="27"/>
      <c r="I242" s="27"/>
      <c r="J242" s="29"/>
      <c r="K242" s="6" t="s">
        <v>206</v>
      </c>
      <c r="L242" s="100" t="s">
        <v>59</v>
      </c>
    </row>
    <row r="243" spans="1:12" x14ac:dyDescent="0.35">
      <c r="A243" s="124" t="s">
        <v>218</v>
      </c>
      <c r="B243" s="116" t="s">
        <v>218</v>
      </c>
      <c r="C243" s="1" t="s">
        <v>21</v>
      </c>
      <c r="D243" s="89" t="s">
        <v>22</v>
      </c>
      <c r="E243" s="4">
        <v>162000</v>
      </c>
      <c r="F243" s="25">
        <v>1.84867</v>
      </c>
      <c r="G243" s="25">
        <v>0.29948453999999997</v>
      </c>
      <c r="H243" s="25">
        <v>8574000</v>
      </c>
      <c r="I243" s="25">
        <v>13.296011196641008</v>
      </c>
      <c r="J243" s="26">
        <v>2.76</v>
      </c>
      <c r="K243" s="34" t="s">
        <v>219</v>
      </c>
      <c r="L243" s="99" t="s">
        <v>220</v>
      </c>
    </row>
    <row r="244" spans="1:12" ht="15.65" customHeight="1" x14ac:dyDescent="0.35">
      <c r="A244" s="123"/>
      <c r="B244" s="109"/>
      <c r="D244" s="88"/>
      <c r="E244" s="10">
        <v>189000</v>
      </c>
      <c r="F244" s="23">
        <v>1.4789300000000001</v>
      </c>
      <c r="G244" s="23">
        <v>0.27951777</v>
      </c>
      <c r="H244" s="23"/>
      <c r="I244" s="23"/>
      <c r="J244" s="24"/>
      <c r="K244" s="35" t="s">
        <v>221</v>
      </c>
      <c r="L244" s="97" t="s">
        <v>222</v>
      </c>
    </row>
    <row r="245" spans="1:12" x14ac:dyDescent="0.35">
      <c r="A245" s="123"/>
      <c r="B245" s="109"/>
      <c r="D245" s="88"/>
      <c r="E245" s="10">
        <v>684000</v>
      </c>
      <c r="F245" s="23">
        <v>1.84867</v>
      </c>
      <c r="G245" s="23">
        <v>1.26449028</v>
      </c>
      <c r="H245" s="23"/>
      <c r="I245" s="23"/>
      <c r="J245" s="24"/>
      <c r="K245" s="35"/>
      <c r="L245" s="97"/>
    </row>
    <row r="246" spans="1:12" ht="15.65" customHeight="1" x14ac:dyDescent="0.35">
      <c r="A246" s="123"/>
      <c r="B246" s="109"/>
      <c r="D246" s="88"/>
      <c r="E246" s="10">
        <v>105000</v>
      </c>
      <c r="F246" s="23">
        <v>1.4789300000000001</v>
      </c>
      <c r="G246" s="23">
        <v>0.15528765</v>
      </c>
      <c r="H246" s="23"/>
      <c r="I246" s="23"/>
      <c r="J246" s="24"/>
      <c r="K246" s="35"/>
      <c r="L246" s="97"/>
    </row>
    <row r="247" spans="1:12" ht="15.65" customHeight="1" thickBot="1" x14ac:dyDescent="0.4">
      <c r="A247" s="111" t="s">
        <v>223</v>
      </c>
      <c r="B247" s="122">
        <v>44384</v>
      </c>
      <c r="C247" s="13" t="s">
        <v>77</v>
      </c>
      <c r="D247" s="91" t="s">
        <v>77</v>
      </c>
      <c r="E247" s="28">
        <f>SUM(E243:E246)</f>
        <v>1140000</v>
      </c>
      <c r="F247" s="27"/>
      <c r="G247" s="27">
        <f>SUM(G243:G246)</f>
        <v>1.9987802399999999</v>
      </c>
      <c r="H247" s="27"/>
      <c r="I247" s="27"/>
      <c r="J247" s="29"/>
      <c r="K247" s="12" t="s">
        <v>59</v>
      </c>
      <c r="L247" s="98" t="s">
        <v>59</v>
      </c>
    </row>
    <row r="248" spans="1:12" x14ac:dyDescent="0.35">
      <c r="A248" s="113" t="s">
        <v>224</v>
      </c>
      <c r="B248" s="121" t="s">
        <v>224</v>
      </c>
      <c r="C248" s="6" t="s">
        <v>21</v>
      </c>
      <c r="D248" s="89" t="s">
        <v>22</v>
      </c>
      <c r="E248" s="10">
        <v>2857141</v>
      </c>
      <c r="F248" s="23">
        <v>4.2</v>
      </c>
      <c r="G248" s="25">
        <v>11.999992200000001</v>
      </c>
      <c r="H248" s="23">
        <v>13580421</v>
      </c>
      <c r="I248" s="25">
        <f>+E248/H248*100</f>
        <v>21.038677666914747</v>
      </c>
      <c r="J248" s="24">
        <v>5.5</v>
      </c>
      <c r="K248" s="1" t="s">
        <v>113</v>
      </c>
      <c r="L248" s="99" t="s">
        <v>114</v>
      </c>
    </row>
    <row r="249" spans="1:12" x14ac:dyDescent="0.35">
      <c r="A249" s="113"/>
      <c r="B249" s="121"/>
      <c r="D249" s="87"/>
      <c r="E249" s="10"/>
      <c r="F249" s="23"/>
      <c r="G249" s="23"/>
      <c r="H249" s="23"/>
      <c r="I249" s="23"/>
      <c r="J249" s="24"/>
      <c r="K249" s="6" t="s">
        <v>115</v>
      </c>
      <c r="L249" s="97" t="s">
        <v>116</v>
      </c>
    </row>
    <row r="250" spans="1:12" ht="13.5" thickBot="1" x14ac:dyDescent="0.4">
      <c r="A250" s="111" t="s">
        <v>223</v>
      </c>
      <c r="B250" s="121">
        <v>44384</v>
      </c>
      <c r="D250" s="87"/>
      <c r="E250" s="10"/>
      <c r="F250" s="23"/>
      <c r="G250" s="23"/>
      <c r="H250" s="23"/>
      <c r="I250" s="23"/>
      <c r="J250" s="24"/>
      <c r="K250" s="33" t="s">
        <v>59</v>
      </c>
      <c r="L250" s="97" t="s">
        <v>59</v>
      </c>
    </row>
    <row r="251" spans="1:12" ht="12.75" customHeight="1" x14ac:dyDescent="0.35">
      <c r="A251" s="113" t="s">
        <v>225</v>
      </c>
      <c r="B251" s="116" t="s">
        <v>225</v>
      </c>
      <c r="C251" s="1" t="s">
        <v>70</v>
      </c>
      <c r="D251" s="89" t="s">
        <v>22</v>
      </c>
      <c r="E251" s="4">
        <v>49387588</v>
      </c>
      <c r="F251" s="25">
        <v>26.73</v>
      </c>
      <c r="G251" s="25">
        <v>1320.1302272400001</v>
      </c>
      <c r="H251" s="25">
        <v>329250589</v>
      </c>
      <c r="I251" s="25">
        <f>+E253/H251*100</f>
        <v>17.249999817008678</v>
      </c>
      <c r="J251" s="26">
        <v>27.99</v>
      </c>
      <c r="K251" s="1" t="s">
        <v>113</v>
      </c>
      <c r="L251" s="99" t="s">
        <v>114</v>
      </c>
    </row>
    <row r="252" spans="1:12" ht="12.75" customHeight="1" x14ac:dyDescent="0.35">
      <c r="A252" s="123"/>
      <c r="B252" s="109"/>
      <c r="C252" s="6" t="s">
        <v>175</v>
      </c>
      <c r="D252" s="88" t="s">
        <v>176</v>
      </c>
      <c r="E252" s="10">
        <v>7408138</v>
      </c>
      <c r="F252" s="23"/>
      <c r="G252" s="23">
        <v>198.01952874</v>
      </c>
      <c r="H252" s="23"/>
      <c r="I252" s="23"/>
      <c r="J252" s="24"/>
      <c r="K252" s="6" t="s">
        <v>115</v>
      </c>
      <c r="L252" s="97" t="s">
        <v>116</v>
      </c>
    </row>
    <row r="253" spans="1:12" ht="12.75" customHeight="1" thickBot="1" x14ac:dyDescent="0.4">
      <c r="A253" s="111" t="s">
        <v>226</v>
      </c>
      <c r="B253" s="122">
        <v>44378</v>
      </c>
      <c r="C253" s="13" t="s">
        <v>77</v>
      </c>
      <c r="D253" s="91" t="s">
        <v>77</v>
      </c>
      <c r="E253" s="28">
        <f>SUM(E251:E252)</f>
        <v>56795726</v>
      </c>
      <c r="F253" s="27"/>
      <c r="G253" s="27">
        <f>SUM(G251:G252)</f>
        <v>1518.14975598</v>
      </c>
      <c r="H253" s="28"/>
      <c r="I253" s="27"/>
      <c r="J253" s="29"/>
      <c r="K253" s="12" t="s">
        <v>74</v>
      </c>
      <c r="L253" s="98" t="s">
        <v>74</v>
      </c>
    </row>
    <row r="254" spans="1:12" ht="12.75" customHeight="1" x14ac:dyDescent="0.35">
      <c r="A254" s="123" t="s">
        <v>227</v>
      </c>
      <c r="B254" s="109" t="s">
        <v>227</v>
      </c>
      <c r="C254" s="6" t="s">
        <v>21</v>
      </c>
      <c r="D254" s="88" t="s">
        <v>22</v>
      </c>
      <c r="E254" s="10">
        <v>4311850</v>
      </c>
      <c r="F254" s="23">
        <v>1</v>
      </c>
      <c r="G254" s="23">
        <v>4.3118499999999997</v>
      </c>
      <c r="H254" s="23">
        <v>13812000</v>
      </c>
      <c r="I254" s="23">
        <v>31.218143643208805</v>
      </c>
      <c r="J254" s="24">
        <v>1</v>
      </c>
      <c r="K254" s="6" t="s">
        <v>23</v>
      </c>
      <c r="L254" s="97" t="s">
        <v>24</v>
      </c>
    </row>
    <row r="255" spans="1:12" ht="12.75" customHeight="1" x14ac:dyDescent="0.35">
      <c r="A255" s="123"/>
      <c r="B255" s="109"/>
      <c r="D255" s="87"/>
      <c r="E255" s="10"/>
      <c r="F255" s="23"/>
      <c r="G255" s="23"/>
      <c r="H255" s="23"/>
      <c r="I255" s="23"/>
      <c r="J255" s="24"/>
      <c r="K255" s="6" t="s">
        <v>25</v>
      </c>
      <c r="L255" s="97" t="s">
        <v>25</v>
      </c>
    </row>
    <row r="256" spans="1:12" ht="12.75" customHeight="1" thickBot="1" x14ac:dyDescent="0.4">
      <c r="A256" s="111" t="s">
        <v>228</v>
      </c>
      <c r="B256" s="122">
        <v>44376</v>
      </c>
      <c r="D256" s="87"/>
      <c r="E256" s="10"/>
      <c r="F256" s="23"/>
      <c r="G256" s="23"/>
      <c r="H256" s="23"/>
      <c r="I256" s="23"/>
      <c r="J256" s="24"/>
      <c r="K256" s="33" t="s">
        <v>59</v>
      </c>
      <c r="L256" s="97" t="s">
        <v>59</v>
      </c>
    </row>
    <row r="257" spans="1:12" ht="12.75" customHeight="1" x14ac:dyDescent="0.35">
      <c r="A257" s="124" t="s">
        <v>229</v>
      </c>
      <c r="B257" s="116" t="s">
        <v>229</v>
      </c>
      <c r="C257" s="1" t="s">
        <v>21</v>
      </c>
      <c r="D257" s="89" t="s">
        <v>22</v>
      </c>
      <c r="E257" s="4">
        <v>4420113</v>
      </c>
      <c r="F257" s="25">
        <v>2.827999999095046</v>
      </c>
      <c r="G257" s="25">
        <v>12.50007956</v>
      </c>
      <c r="H257" s="25">
        <v>16089123</v>
      </c>
      <c r="I257" s="25">
        <v>27.472678280848495</v>
      </c>
      <c r="J257" s="26">
        <v>3.5</v>
      </c>
      <c r="K257" s="1" t="s">
        <v>40</v>
      </c>
      <c r="L257" s="99" t="s">
        <v>41</v>
      </c>
    </row>
    <row r="258" spans="1:12" ht="12.75" customHeight="1" x14ac:dyDescent="0.35">
      <c r="A258" s="113"/>
      <c r="B258" s="109"/>
      <c r="C258" s="7"/>
      <c r="D258" s="87"/>
      <c r="E258" s="10"/>
      <c r="F258" s="23"/>
      <c r="G258" s="23"/>
      <c r="H258" s="23"/>
      <c r="I258" s="23"/>
      <c r="J258" s="24"/>
      <c r="K258" s="6" t="s">
        <v>230</v>
      </c>
      <c r="L258" s="97" t="s">
        <v>231</v>
      </c>
    </row>
    <row r="259" spans="1:12" ht="12.75" customHeight="1" thickBot="1" x14ac:dyDescent="0.4">
      <c r="A259" s="113" t="s">
        <v>232</v>
      </c>
      <c r="B259" s="121">
        <v>44369</v>
      </c>
      <c r="C259" s="7"/>
      <c r="D259" s="87"/>
      <c r="E259" s="10"/>
      <c r="F259" s="23"/>
      <c r="G259" s="23"/>
      <c r="H259" s="23"/>
      <c r="I259" s="23"/>
      <c r="J259" s="24"/>
      <c r="K259" s="33" t="s">
        <v>59</v>
      </c>
      <c r="L259" s="97" t="s">
        <v>59</v>
      </c>
    </row>
    <row r="260" spans="1:12" ht="12.75" customHeight="1" x14ac:dyDescent="0.35">
      <c r="A260" s="124" t="s">
        <v>233</v>
      </c>
      <c r="B260" s="116" t="s">
        <v>233</v>
      </c>
      <c r="C260" s="1" t="s">
        <v>21</v>
      </c>
      <c r="D260" s="89" t="s">
        <v>22</v>
      </c>
      <c r="E260" s="4">
        <v>7614213</v>
      </c>
      <c r="F260" s="25">
        <v>3.94</v>
      </c>
      <c r="G260" s="25">
        <v>29.999999219999999</v>
      </c>
      <c r="H260" s="25">
        <v>57094013</v>
      </c>
      <c r="I260" s="25">
        <v>13.336272228753652</v>
      </c>
      <c r="J260" s="26">
        <v>4</v>
      </c>
      <c r="K260" s="34" t="s">
        <v>219</v>
      </c>
      <c r="L260" s="99" t="s">
        <v>220</v>
      </c>
    </row>
    <row r="261" spans="1:12" ht="12.75" customHeight="1" x14ac:dyDescent="0.35">
      <c r="A261" s="113"/>
      <c r="B261" s="109"/>
      <c r="C261" s="7"/>
      <c r="D261" s="87"/>
      <c r="E261" s="10"/>
      <c r="F261" s="23"/>
      <c r="G261" s="23"/>
      <c r="H261" s="23"/>
      <c r="I261" s="23"/>
      <c r="J261" s="24"/>
      <c r="K261" s="35" t="s">
        <v>221</v>
      </c>
      <c r="L261" s="97" t="s">
        <v>222</v>
      </c>
    </row>
    <row r="262" spans="1:12" ht="12.75" customHeight="1" thickBot="1" x14ac:dyDescent="0.4">
      <c r="A262" s="111" t="s">
        <v>234</v>
      </c>
      <c r="B262" s="122">
        <v>44358</v>
      </c>
      <c r="C262" s="20"/>
      <c r="D262" s="91"/>
      <c r="E262" s="30"/>
      <c r="F262" s="28"/>
      <c r="G262" s="13"/>
      <c r="H262" s="29"/>
      <c r="I262" s="28"/>
      <c r="J262" s="29"/>
      <c r="K262" s="12" t="s">
        <v>59</v>
      </c>
      <c r="L262" s="98" t="s">
        <v>59</v>
      </c>
    </row>
    <row r="263" spans="1:12" ht="12.75" customHeight="1" x14ac:dyDescent="0.35">
      <c r="A263" s="108" t="s">
        <v>235</v>
      </c>
      <c r="B263" s="116" t="s">
        <v>235</v>
      </c>
      <c r="C263" s="1" t="s">
        <v>106</v>
      </c>
      <c r="D263" s="89" t="s">
        <v>106</v>
      </c>
      <c r="E263" s="4">
        <v>0</v>
      </c>
      <c r="F263" s="25">
        <v>10.1</v>
      </c>
      <c r="G263" s="25">
        <v>0</v>
      </c>
      <c r="H263" s="25">
        <v>12000000</v>
      </c>
      <c r="I263" s="25">
        <v>0</v>
      </c>
      <c r="J263" s="26">
        <v>10.1</v>
      </c>
      <c r="K263" s="1" t="s">
        <v>23</v>
      </c>
      <c r="L263" s="99" t="s">
        <v>24</v>
      </c>
    </row>
    <row r="264" spans="1:12" ht="12.75" customHeight="1" x14ac:dyDescent="0.35">
      <c r="A264" s="113"/>
      <c r="B264" s="109"/>
      <c r="C264" s="7"/>
      <c r="D264" s="87"/>
      <c r="E264" s="22"/>
      <c r="F264" s="10"/>
      <c r="H264" s="24"/>
      <c r="I264" s="10"/>
      <c r="J264" s="24"/>
      <c r="K264" s="6" t="s">
        <v>25</v>
      </c>
      <c r="L264" s="97" t="s">
        <v>25</v>
      </c>
    </row>
    <row r="265" spans="1:12" ht="12.75" customHeight="1" thickBot="1" x14ac:dyDescent="0.4">
      <c r="A265" s="113" t="s">
        <v>236</v>
      </c>
      <c r="B265" s="121">
        <v>44341</v>
      </c>
      <c r="C265" s="18"/>
      <c r="D265" s="87"/>
      <c r="E265" s="7"/>
      <c r="F265" s="10"/>
      <c r="K265" s="6" t="s">
        <v>59</v>
      </c>
      <c r="L265" s="97" t="s">
        <v>59</v>
      </c>
    </row>
    <row r="266" spans="1:12" ht="12.75" customHeight="1" x14ac:dyDescent="0.35">
      <c r="A266" s="108" t="s">
        <v>237</v>
      </c>
      <c r="B266" s="116" t="s">
        <v>237</v>
      </c>
      <c r="C266" s="1" t="s">
        <v>21</v>
      </c>
      <c r="D266" s="89" t="s">
        <v>22</v>
      </c>
      <c r="E266" s="4">
        <v>16949150</v>
      </c>
      <c r="F266" s="25">
        <v>5.9</v>
      </c>
      <c r="G266" s="25">
        <v>99.999984999999995</v>
      </c>
      <c r="H266" s="25">
        <v>56949150</v>
      </c>
      <c r="I266" s="25">
        <v>29.761901626275371</v>
      </c>
      <c r="J266" s="26">
        <v>6</v>
      </c>
      <c r="K266" s="1" t="s">
        <v>238</v>
      </c>
      <c r="L266" s="99" t="s">
        <v>114</v>
      </c>
    </row>
    <row r="267" spans="1:12" ht="12.75" customHeight="1" x14ac:dyDescent="0.35">
      <c r="A267" s="113"/>
      <c r="B267" s="109"/>
      <c r="C267" s="7"/>
      <c r="D267" s="87"/>
      <c r="E267" s="22"/>
      <c r="F267" s="10"/>
      <c r="H267" s="24"/>
      <c r="I267" s="10"/>
      <c r="J267" s="24"/>
      <c r="K267" s="6" t="s">
        <v>115</v>
      </c>
      <c r="L267" s="97" t="s">
        <v>116</v>
      </c>
    </row>
    <row r="268" spans="1:12" ht="12.75" customHeight="1" thickBot="1" x14ac:dyDescent="0.4">
      <c r="A268" s="111" t="s">
        <v>239</v>
      </c>
      <c r="B268" s="122">
        <v>44320</v>
      </c>
      <c r="C268" s="21"/>
      <c r="D268" s="91"/>
      <c r="E268" s="20"/>
      <c r="F268" s="28"/>
      <c r="G268" s="13"/>
      <c r="H268" s="13"/>
      <c r="I268" s="13"/>
      <c r="J268" s="13"/>
      <c r="K268" s="13" t="s">
        <v>74</v>
      </c>
      <c r="L268" s="98" t="s">
        <v>74</v>
      </c>
    </row>
    <row r="269" spans="1:12" ht="12.75" customHeight="1" x14ac:dyDescent="0.35">
      <c r="A269" s="113" t="s">
        <v>240</v>
      </c>
      <c r="B269" s="109" t="s">
        <v>240</v>
      </c>
      <c r="C269" s="6" t="s">
        <v>70</v>
      </c>
      <c r="D269" s="88" t="s">
        <v>22</v>
      </c>
      <c r="E269" s="10">
        <v>898866154</v>
      </c>
      <c r="F269" s="24">
        <v>1.3180000000000001</v>
      </c>
      <c r="G269" s="23">
        <v>1184.7055909720002</v>
      </c>
      <c r="H269" s="10">
        <v>1088416840</v>
      </c>
      <c r="I269" s="24">
        <v>82.584734172249668</v>
      </c>
      <c r="J269" s="24">
        <v>1.65</v>
      </c>
      <c r="K269" s="6" t="s">
        <v>241</v>
      </c>
      <c r="L269" s="97" t="s">
        <v>242</v>
      </c>
    </row>
    <row r="270" spans="1:12" ht="12.75" customHeight="1" x14ac:dyDescent="0.35">
      <c r="A270" s="113"/>
      <c r="B270" s="109"/>
      <c r="D270" s="88"/>
      <c r="E270" s="10"/>
      <c r="G270" s="24"/>
      <c r="H270" s="10"/>
      <c r="I270" s="36"/>
      <c r="J270" s="24"/>
      <c r="K270" s="6" t="s">
        <v>243</v>
      </c>
      <c r="L270" s="97" t="s">
        <v>244</v>
      </c>
    </row>
    <row r="271" spans="1:12" ht="12.75" customHeight="1" thickBot="1" x14ac:dyDescent="0.4">
      <c r="A271" s="125" t="s">
        <v>245</v>
      </c>
      <c r="B271" s="122">
        <v>44315</v>
      </c>
      <c r="C271" s="13"/>
      <c r="D271" s="91"/>
      <c r="E271" s="28"/>
      <c r="F271" s="13"/>
      <c r="G271" s="13"/>
      <c r="H271" s="13"/>
      <c r="I271" s="13"/>
      <c r="J271" s="13"/>
      <c r="K271" s="12" t="s">
        <v>74</v>
      </c>
      <c r="L271" s="98" t="s">
        <v>74</v>
      </c>
    </row>
    <row r="272" spans="1:12" ht="12.75" customHeight="1" x14ac:dyDescent="0.35">
      <c r="A272" s="117" t="s">
        <v>246</v>
      </c>
      <c r="B272" s="109" t="s">
        <v>246</v>
      </c>
      <c r="C272" s="6" t="s">
        <v>21</v>
      </c>
      <c r="D272" s="88" t="s">
        <v>22</v>
      </c>
      <c r="E272" s="10">
        <v>18454142</v>
      </c>
      <c r="F272" s="24">
        <v>1.9289435574951141</v>
      </c>
      <c r="G272" s="24">
        <v>35.596998319999997</v>
      </c>
      <c r="H272" s="10">
        <v>77857142</v>
      </c>
      <c r="I272" s="24">
        <v>23.70256796736772</v>
      </c>
      <c r="J272" s="24">
        <v>2.16</v>
      </c>
      <c r="K272" s="6" t="s">
        <v>99</v>
      </c>
      <c r="L272" s="97" t="s">
        <v>127</v>
      </c>
    </row>
    <row r="273" spans="1:12" ht="12.75" customHeight="1" x14ac:dyDescent="0.35">
      <c r="B273" s="109"/>
      <c r="D273" s="87"/>
      <c r="E273" s="10"/>
      <c r="K273" s="6" t="s">
        <v>162</v>
      </c>
      <c r="L273" s="97" t="s">
        <v>163</v>
      </c>
    </row>
    <row r="274" spans="1:12" ht="12.75" customHeight="1" thickBot="1" x14ac:dyDescent="0.4">
      <c r="A274" s="125" t="s">
        <v>247</v>
      </c>
      <c r="B274" s="122">
        <v>44168</v>
      </c>
      <c r="C274" s="13"/>
      <c r="D274" s="91"/>
      <c r="E274" s="28"/>
      <c r="F274" s="13"/>
      <c r="G274" s="13"/>
      <c r="H274" s="13"/>
      <c r="I274" s="13"/>
      <c r="J274" s="13"/>
      <c r="K274" s="33" t="s">
        <v>59</v>
      </c>
      <c r="L274" s="97" t="s">
        <v>59</v>
      </c>
    </row>
    <row r="275" spans="1:12" ht="12.75" customHeight="1" x14ac:dyDescent="0.35">
      <c r="A275" s="108" t="s">
        <v>248</v>
      </c>
      <c r="B275" s="116" t="s">
        <v>248</v>
      </c>
      <c r="C275" s="1" t="s">
        <v>21</v>
      </c>
      <c r="D275" s="89" t="s">
        <v>22</v>
      </c>
      <c r="E275" s="4">
        <v>30498107</v>
      </c>
      <c r="F275" s="1">
        <v>4.82</v>
      </c>
      <c r="G275" s="26">
        <v>147</v>
      </c>
      <c r="H275" s="4">
        <v>91386717</v>
      </c>
      <c r="I275" s="26">
        <v>37.490439559237096</v>
      </c>
      <c r="J275" s="26">
        <v>5.4</v>
      </c>
      <c r="K275" s="1" t="s">
        <v>238</v>
      </c>
      <c r="L275" s="99" t="s">
        <v>114</v>
      </c>
    </row>
    <row r="276" spans="1:12" ht="12.75" customHeight="1" x14ac:dyDescent="0.35">
      <c r="A276" s="113"/>
      <c r="B276" s="109"/>
      <c r="D276" s="88"/>
      <c r="E276" s="10">
        <v>264950</v>
      </c>
      <c r="F276" s="6">
        <v>4.34</v>
      </c>
      <c r="G276" s="24">
        <v>1.149</v>
      </c>
      <c r="H276" s="10"/>
      <c r="I276" s="24"/>
      <c r="J276" s="24"/>
      <c r="K276" s="6" t="s">
        <v>115</v>
      </c>
      <c r="L276" s="97" t="s">
        <v>116</v>
      </c>
    </row>
    <row r="277" spans="1:12" ht="12.75" customHeight="1" x14ac:dyDescent="0.35">
      <c r="A277" s="113"/>
      <c r="B277" s="109"/>
      <c r="D277" s="87"/>
      <c r="E277" s="10">
        <v>383660</v>
      </c>
      <c r="F277" s="6">
        <v>4.82</v>
      </c>
      <c r="G277" s="6">
        <v>1.849</v>
      </c>
      <c r="L277" s="97"/>
    </row>
    <row r="278" spans="1:12" ht="12.75" customHeight="1" x14ac:dyDescent="0.35">
      <c r="A278" s="113"/>
      <c r="B278" s="109"/>
      <c r="C278" s="6" t="s">
        <v>175</v>
      </c>
      <c r="D278" s="87" t="s">
        <v>176</v>
      </c>
      <c r="E278" s="10">
        <v>3114671</v>
      </c>
      <c r="F278" s="6">
        <v>4.82</v>
      </c>
      <c r="G278" s="24">
        <v>15.012</v>
      </c>
      <c r="H278" s="10"/>
      <c r="I278" s="24"/>
      <c r="J278" s="24"/>
      <c r="L278" s="97"/>
    </row>
    <row r="279" spans="1:12" ht="12.75" customHeight="1" thickBot="1" x14ac:dyDescent="0.4">
      <c r="A279" s="125" t="s">
        <v>249</v>
      </c>
      <c r="B279" s="122">
        <v>44131</v>
      </c>
      <c r="C279" s="13" t="s">
        <v>77</v>
      </c>
      <c r="D279" s="91" t="s">
        <v>77</v>
      </c>
      <c r="E279" s="28">
        <f>SUM(E275:E278)</f>
        <v>34261388</v>
      </c>
      <c r="F279" s="13"/>
      <c r="G279" s="29">
        <f>SUM(G275:G278)</f>
        <v>165.01</v>
      </c>
      <c r="H279" s="13"/>
      <c r="I279" s="13"/>
      <c r="J279" s="13"/>
      <c r="K279" s="13" t="s">
        <v>74</v>
      </c>
      <c r="L279" s="101" t="s">
        <v>74</v>
      </c>
    </row>
    <row r="280" spans="1:12" ht="12.75" customHeight="1" x14ac:dyDescent="0.35">
      <c r="A280" s="108" t="s">
        <v>250</v>
      </c>
      <c r="B280" s="116" t="s">
        <v>250</v>
      </c>
      <c r="C280" s="6" t="s">
        <v>21</v>
      </c>
      <c r="D280" s="87" t="s">
        <v>22</v>
      </c>
      <c r="E280" s="4">
        <v>274854</v>
      </c>
      <c r="F280" s="26">
        <v>4.9036834101013627</v>
      </c>
      <c r="G280" s="26">
        <f>+E280*F280/1000000</f>
        <v>1.3477969999999999</v>
      </c>
      <c r="H280" s="4">
        <v>2224573</v>
      </c>
      <c r="I280" s="26">
        <v>12.355359882548246</v>
      </c>
      <c r="J280" s="26">
        <v>14</v>
      </c>
      <c r="K280" s="1" t="s">
        <v>40</v>
      </c>
      <c r="L280" s="99" t="s">
        <v>41</v>
      </c>
    </row>
    <row r="281" spans="1:12" ht="12.75" customHeight="1" x14ac:dyDescent="0.35">
      <c r="A281" s="113"/>
      <c r="B281" s="109"/>
      <c r="D281" s="88"/>
      <c r="E281" s="10"/>
      <c r="G281" s="24"/>
      <c r="H281" s="10"/>
      <c r="I281" s="24"/>
      <c r="J281" s="24"/>
      <c r="K281" s="6" t="s">
        <v>42</v>
      </c>
      <c r="L281" s="97" t="s">
        <v>43</v>
      </c>
    </row>
    <row r="282" spans="1:12" ht="12.75" customHeight="1" thickBot="1" x14ac:dyDescent="0.4">
      <c r="A282" s="117" t="s">
        <v>251</v>
      </c>
      <c r="B282" s="121">
        <v>44126</v>
      </c>
      <c r="D282" s="87"/>
      <c r="E282" s="10"/>
      <c r="G282" s="37"/>
      <c r="K282" s="6" t="s">
        <v>59</v>
      </c>
      <c r="L282" s="97" t="s">
        <v>59</v>
      </c>
    </row>
    <row r="283" spans="1:12" ht="14.25" customHeight="1" x14ac:dyDescent="0.35">
      <c r="A283" s="108" t="s">
        <v>252</v>
      </c>
      <c r="B283" s="116" t="s">
        <v>252</v>
      </c>
      <c r="C283" s="1" t="s">
        <v>106</v>
      </c>
      <c r="D283" s="89" t="s">
        <v>106</v>
      </c>
      <c r="E283" s="4">
        <v>0</v>
      </c>
      <c r="F283" s="1">
        <v>11.6</v>
      </c>
      <c r="G283" s="26">
        <v>0</v>
      </c>
      <c r="H283" s="4">
        <v>5000000</v>
      </c>
      <c r="I283" s="26">
        <v>0</v>
      </c>
      <c r="J283" s="26">
        <v>11.6</v>
      </c>
      <c r="K283" s="1" t="s">
        <v>23</v>
      </c>
      <c r="L283" s="99" t="s">
        <v>24</v>
      </c>
    </row>
    <row r="284" spans="1:12" ht="14.25" customHeight="1" x14ac:dyDescent="0.35">
      <c r="A284" s="113"/>
      <c r="B284" s="109"/>
      <c r="D284" s="87"/>
      <c r="E284" s="10"/>
      <c r="K284" s="6" t="s">
        <v>25</v>
      </c>
      <c r="L284" s="97" t="s">
        <v>25</v>
      </c>
    </row>
    <row r="285" spans="1:12" ht="14.25" customHeight="1" thickBot="1" x14ac:dyDescent="0.4">
      <c r="A285" s="111" t="s">
        <v>253</v>
      </c>
      <c r="B285" s="122">
        <v>44099</v>
      </c>
      <c r="C285" s="13"/>
      <c r="D285" s="91"/>
      <c r="E285" s="28"/>
      <c r="F285" s="13"/>
      <c r="G285" s="13"/>
      <c r="H285" s="13"/>
      <c r="I285" s="13"/>
      <c r="J285" s="13"/>
      <c r="K285" s="13" t="s">
        <v>59</v>
      </c>
      <c r="L285" s="101" t="s">
        <v>59</v>
      </c>
    </row>
    <row r="286" spans="1:12" ht="14.25" customHeight="1" x14ac:dyDescent="0.35">
      <c r="A286" s="126" t="s">
        <v>254</v>
      </c>
      <c r="B286" s="116" t="s">
        <v>254</v>
      </c>
      <c r="C286" s="1" t="s">
        <v>21</v>
      </c>
      <c r="D286" s="89" t="s">
        <v>22</v>
      </c>
      <c r="E286" s="4">
        <v>614300</v>
      </c>
      <c r="F286" s="38">
        <v>10.000009767214715</v>
      </c>
      <c r="G286" s="26">
        <v>6.1430059999999997</v>
      </c>
      <c r="H286" s="4">
        <v>5718220</v>
      </c>
      <c r="I286" s="26">
        <v>10.742853545334038</v>
      </c>
      <c r="J286" s="26">
        <v>10</v>
      </c>
      <c r="K286" s="6" t="s">
        <v>23</v>
      </c>
      <c r="L286" s="99" t="s">
        <v>24</v>
      </c>
    </row>
    <row r="287" spans="1:12" ht="13.4" customHeight="1" x14ac:dyDescent="0.35">
      <c r="B287" s="109"/>
      <c r="D287" s="87"/>
      <c r="E287" s="10"/>
      <c r="K287" s="6" t="s">
        <v>25</v>
      </c>
      <c r="L287" s="97" t="s">
        <v>25</v>
      </c>
    </row>
    <row r="288" spans="1:12" ht="13.4" customHeight="1" thickBot="1" x14ac:dyDescent="0.4">
      <c r="A288" s="125" t="s">
        <v>255</v>
      </c>
      <c r="B288" s="122">
        <v>44083</v>
      </c>
      <c r="C288" s="13"/>
      <c r="D288" s="91"/>
      <c r="E288" s="28"/>
      <c r="F288" s="13"/>
      <c r="G288" s="13"/>
      <c r="H288" s="13"/>
      <c r="I288" s="13"/>
      <c r="J288" s="13"/>
      <c r="K288" s="13" t="s">
        <v>59</v>
      </c>
      <c r="L288" s="101" t="s">
        <v>59</v>
      </c>
    </row>
    <row r="289" spans="1:12" ht="13.4" customHeight="1" x14ac:dyDescent="0.35">
      <c r="A289" s="108" t="s">
        <v>256</v>
      </c>
      <c r="B289" s="116" t="s">
        <v>256</v>
      </c>
      <c r="C289" s="1" t="s">
        <v>21</v>
      </c>
      <c r="D289" s="89" t="s">
        <v>22</v>
      </c>
      <c r="E289" s="4">
        <v>8608</v>
      </c>
      <c r="F289" s="38">
        <v>424.00092936802974</v>
      </c>
      <c r="G289" s="26">
        <v>3.6497999999999999</v>
      </c>
      <c r="H289" s="4">
        <v>50000</v>
      </c>
      <c r="I289" s="26">
        <v>17.216000000000001</v>
      </c>
      <c r="J289" s="26">
        <v>424</v>
      </c>
      <c r="K289" s="1" t="s">
        <v>23</v>
      </c>
      <c r="L289" s="99" t="s">
        <v>24</v>
      </c>
    </row>
    <row r="290" spans="1:12" ht="13.4" customHeight="1" x14ac:dyDescent="0.35">
      <c r="A290" s="113"/>
      <c r="B290" s="109"/>
      <c r="D290" s="87"/>
      <c r="E290" s="10"/>
      <c r="K290" s="6" t="s">
        <v>25</v>
      </c>
      <c r="L290" s="97" t="s">
        <v>25</v>
      </c>
    </row>
    <row r="291" spans="1:12" ht="13.4" customHeight="1" thickBot="1" x14ac:dyDescent="0.4">
      <c r="A291" s="111" t="s">
        <v>257</v>
      </c>
      <c r="B291" s="122">
        <v>44043</v>
      </c>
      <c r="C291" s="13"/>
      <c r="D291" s="91"/>
      <c r="E291" s="28"/>
      <c r="F291" s="13"/>
      <c r="G291" s="13"/>
      <c r="H291" s="13"/>
      <c r="I291" s="13"/>
      <c r="J291" s="13"/>
      <c r="K291" s="13" t="s">
        <v>59</v>
      </c>
      <c r="L291" s="101" t="s">
        <v>59</v>
      </c>
    </row>
    <row r="292" spans="1:12" ht="13.4" customHeight="1" x14ac:dyDescent="0.35">
      <c r="A292" s="117" t="s">
        <v>258</v>
      </c>
      <c r="B292" s="109" t="s">
        <v>258</v>
      </c>
      <c r="C292" s="6" t="s">
        <v>21</v>
      </c>
      <c r="D292" s="88" t="s">
        <v>22</v>
      </c>
      <c r="E292" s="10">
        <v>449808</v>
      </c>
      <c r="F292" s="6">
        <v>10.5</v>
      </c>
      <c r="G292" s="24">
        <v>4.7229840000000003</v>
      </c>
      <c r="H292" s="10">
        <v>950000</v>
      </c>
      <c r="I292" s="24">
        <v>47.348210526315789</v>
      </c>
      <c r="J292" s="24">
        <v>10.5</v>
      </c>
      <c r="K292" s="6" t="s">
        <v>23</v>
      </c>
      <c r="L292" s="97" t="s">
        <v>24</v>
      </c>
    </row>
    <row r="293" spans="1:12" ht="13.4" customHeight="1" x14ac:dyDescent="0.35">
      <c r="B293" s="109"/>
      <c r="D293" s="87"/>
      <c r="E293" s="10"/>
      <c r="K293" s="6" t="s">
        <v>25</v>
      </c>
      <c r="L293" s="97" t="s">
        <v>25</v>
      </c>
    </row>
    <row r="294" spans="1:12" ht="13.4" customHeight="1" thickBot="1" x14ac:dyDescent="0.4">
      <c r="A294" s="125" t="s">
        <v>259</v>
      </c>
      <c r="B294" s="122">
        <v>44028</v>
      </c>
      <c r="C294" s="13"/>
      <c r="D294" s="91"/>
      <c r="E294" s="28"/>
      <c r="F294" s="13"/>
      <c r="G294" s="13"/>
      <c r="H294" s="13"/>
      <c r="I294" s="13"/>
      <c r="J294" s="13"/>
      <c r="K294" s="13" t="s">
        <v>59</v>
      </c>
      <c r="L294" s="101" t="s">
        <v>59</v>
      </c>
    </row>
    <row r="295" spans="1:12" ht="13.4" customHeight="1" x14ac:dyDescent="0.35">
      <c r="A295" s="126" t="s">
        <v>260</v>
      </c>
      <c r="B295" s="116" t="s">
        <v>260</v>
      </c>
      <c r="C295" s="6" t="s">
        <v>21</v>
      </c>
      <c r="D295" s="88" t="s">
        <v>22</v>
      </c>
      <c r="E295" s="4">
        <v>157646</v>
      </c>
      <c r="F295" s="38">
        <v>22</v>
      </c>
      <c r="G295" s="26">
        <v>3.4682119999999999</v>
      </c>
      <c r="H295" s="4">
        <v>381317</v>
      </c>
      <c r="I295" s="26">
        <v>41.342505054849376</v>
      </c>
      <c r="J295" s="26">
        <v>10</v>
      </c>
      <c r="K295" s="6" t="s">
        <v>23</v>
      </c>
      <c r="L295" s="99" t="s">
        <v>24</v>
      </c>
    </row>
    <row r="296" spans="1:12" ht="13.4" customHeight="1" x14ac:dyDescent="0.35">
      <c r="B296" s="109"/>
      <c r="D296" s="87"/>
      <c r="E296" s="10"/>
      <c r="K296" s="6" t="s">
        <v>25</v>
      </c>
      <c r="L296" s="97" t="s">
        <v>25</v>
      </c>
    </row>
    <row r="297" spans="1:12" ht="13.4" customHeight="1" thickBot="1" x14ac:dyDescent="0.4">
      <c r="A297" s="125" t="s">
        <v>261</v>
      </c>
      <c r="B297" s="122">
        <v>43984</v>
      </c>
      <c r="C297" s="13"/>
      <c r="D297" s="91"/>
      <c r="E297" s="28"/>
      <c r="F297" s="13"/>
      <c r="G297" s="13"/>
      <c r="H297" s="13"/>
      <c r="I297" s="13"/>
      <c r="J297" s="13"/>
      <c r="K297" s="13" t="s">
        <v>59</v>
      </c>
      <c r="L297" s="101" t="s">
        <v>59</v>
      </c>
    </row>
    <row r="298" spans="1:12" ht="13.4" customHeight="1" x14ac:dyDescent="0.35">
      <c r="A298" s="126" t="s">
        <v>262</v>
      </c>
      <c r="B298" s="116" t="s">
        <v>262</v>
      </c>
      <c r="C298" s="6" t="s">
        <v>21</v>
      </c>
      <c r="D298" s="88" t="s">
        <v>22</v>
      </c>
      <c r="E298" s="4">
        <v>3926097</v>
      </c>
      <c r="F298" s="1">
        <v>8.3600000000000012</v>
      </c>
      <c r="G298" s="26">
        <v>32.822170920000005</v>
      </c>
      <c r="H298" s="4">
        <v>6003025</v>
      </c>
      <c r="I298" s="26">
        <v>65.401976503512813</v>
      </c>
      <c r="J298" s="26">
        <v>8.4</v>
      </c>
      <c r="K298" s="6" t="s">
        <v>23</v>
      </c>
      <c r="L298" s="99" t="s">
        <v>24</v>
      </c>
    </row>
    <row r="299" spans="1:12" ht="13.4" customHeight="1" x14ac:dyDescent="0.35">
      <c r="B299" s="109"/>
      <c r="D299" s="87"/>
      <c r="E299" s="10"/>
      <c r="K299" s="6" t="s">
        <v>25</v>
      </c>
      <c r="L299" s="97" t="s">
        <v>25</v>
      </c>
    </row>
    <row r="300" spans="1:12" ht="13.4" customHeight="1" thickBot="1" x14ac:dyDescent="0.4">
      <c r="A300" s="117" t="s">
        <v>263</v>
      </c>
      <c r="B300" s="121">
        <v>43910</v>
      </c>
      <c r="D300" s="87"/>
      <c r="E300" s="10"/>
      <c r="K300" s="6" t="s">
        <v>59</v>
      </c>
      <c r="L300" s="100" t="s">
        <v>59</v>
      </c>
    </row>
    <row r="301" spans="1:12" ht="13.4" customHeight="1" x14ac:dyDescent="0.35">
      <c r="A301" s="108" t="s">
        <v>264</v>
      </c>
      <c r="B301" s="116" t="s">
        <v>264</v>
      </c>
      <c r="C301" s="1" t="s">
        <v>21</v>
      </c>
      <c r="D301" s="89" t="s">
        <v>22</v>
      </c>
      <c r="E301" s="4">
        <v>341997</v>
      </c>
      <c r="F301" s="1">
        <v>4.24</v>
      </c>
      <c r="G301" s="26">
        <v>1.4500672800000001</v>
      </c>
      <c r="H301" s="4">
        <v>7062300</v>
      </c>
      <c r="I301" s="26">
        <v>43.361227928578508</v>
      </c>
      <c r="J301" s="26">
        <v>4.2</v>
      </c>
      <c r="K301" s="1" t="s">
        <v>99</v>
      </c>
      <c r="L301" s="99" t="s">
        <v>127</v>
      </c>
    </row>
    <row r="302" spans="1:12" x14ac:dyDescent="0.35">
      <c r="A302" s="113"/>
      <c r="B302" s="109"/>
      <c r="D302" s="87"/>
      <c r="E302" s="10">
        <v>2360000</v>
      </c>
      <c r="F302" s="6">
        <v>0.01</v>
      </c>
      <c r="G302" s="24">
        <v>2.3599999999999999E-2</v>
      </c>
      <c r="K302" s="6" t="s">
        <v>128</v>
      </c>
      <c r="L302" s="97" t="s">
        <v>129</v>
      </c>
    </row>
    <row r="303" spans="1:12" x14ac:dyDescent="0.35">
      <c r="A303" s="113"/>
      <c r="B303" s="109"/>
      <c r="D303" s="87"/>
      <c r="E303" s="10">
        <v>360303</v>
      </c>
      <c r="F303" s="6">
        <v>3.2</v>
      </c>
      <c r="G303" s="24">
        <v>1.1529696</v>
      </c>
      <c r="H303" s="24"/>
      <c r="K303" s="6" t="s">
        <v>206</v>
      </c>
      <c r="L303" s="100" t="s">
        <v>59</v>
      </c>
    </row>
    <row r="304" spans="1:12" ht="13.5" thickBot="1" x14ac:dyDescent="0.4">
      <c r="A304" s="111" t="s">
        <v>265</v>
      </c>
      <c r="B304" s="122">
        <v>43882</v>
      </c>
      <c r="C304" s="13" t="s">
        <v>77</v>
      </c>
      <c r="D304" s="91" t="s">
        <v>77</v>
      </c>
      <c r="E304" s="28">
        <f>SUM(E301:E303)</f>
        <v>3062300</v>
      </c>
      <c r="F304" s="13"/>
      <c r="G304" s="29">
        <f>SUM(G301:G303)</f>
        <v>2.6266368800000004</v>
      </c>
      <c r="H304" s="13"/>
      <c r="I304" s="13"/>
      <c r="J304" s="13"/>
      <c r="K304" s="13"/>
      <c r="L304" s="101"/>
    </row>
    <row r="305" spans="1:12" x14ac:dyDescent="0.35">
      <c r="A305" s="117" t="s">
        <v>266</v>
      </c>
      <c r="B305" s="109" t="s">
        <v>266</v>
      </c>
      <c r="C305" s="6" t="s">
        <v>70</v>
      </c>
      <c r="D305" s="87" t="s">
        <v>22</v>
      </c>
      <c r="E305" s="10">
        <v>2429000</v>
      </c>
      <c r="F305" s="24">
        <v>12.5</v>
      </c>
      <c r="G305" s="24">
        <v>30.362500000000001</v>
      </c>
      <c r="H305" s="10">
        <v>24306221</v>
      </c>
      <c r="I305" s="24">
        <v>9.9933263998545883</v>
      </c>
      <c r="J305" s="6">
        <v>13.85</v>
      </c>
      <c r="K305" s="6" t="s">
        <v>238</v>
      </c>
      <c r="L305" s="97" t="s">
        <v>114</v>
      </c>
    </row>
    <row r="306" spans="1:12" x14ac:dyDescent="0.35">
      <c r="B306" s="109"/>
      <c r="D306" s="87"/>
      <c r="K306" s="6" t="s">
        <v>115</v>
      </c>
      <c r="L306" s="97" t="s">
        <v>116</v>
      </c>
    </row>
    <row r="307" spans="1:12" ht="13.5" thickBot="1" x14ac:dyDescent="0.4">
      <c r="A307" s="117" t="s">
        <v>267</v>
      </c>
      <c r="B307" s="121">
        <v>43815</v>
      </c>
      <c r="D307" s="87"/>
      <c r="K307" s="13" t="s">
        <v>74</v>
      </c>
      <c r="L307" s="101" t="s">
        <v>74</v>
      </c>
    </row>
    <row r="308" spans="1:12" ht="14.5" x14ac:dyDescent="0.35">
      <c r="A308" s="126" t="s">
        <v>268</v>
      </c>
      <c r="B308" s="116" t="s">
        <v>268</v>
      </c>
      <c r="C308" s="1" t="s">
        <v>21</v>
      </c>
      <c r="D308" s="89" t="s">
        <v>269</v>
      </c>
      <c r="E308" s="4">
        <v>3856041</v>
      </c>
      <c r="F308" s="1">
        <v>7.78</v>
      </c>
      <c r="G308" s="26">
        <v>29.999998980000001</v>
      </c>
      <c r="H308" s="4">
        <v>20579484</v>
      </c>
      <c r="I308" s="26">
        <v>25.24</v>
      </c>
      <c r="J308" s="26">
        <v>8.9</v>
      </c>
      <c r="K308" s="6" t="s">
        <v>238</v>
      </c>
      <c r="L308" s="99" t="s">
        <v>114</v>
      </c>
    </row>
    <row r="309" spans="1:12" x14ac:dyDescent="0.35">
      <c r="B309" s="109"/>
      <c r="C309" s="6" t="s">
        <v>70</v>
      </c>
      <c r="D309" s="87" t="s">
        <v>22</v>
      </c>
      <c r="E309" s="10">
        <v>1337876</v>
      </c>
      <c r="F309" s="6">
        <v>7.78</v>
      </c>
      <c r="G309" s="6">
        <v>10.41</v>
      </c>
      <c r="K309" s="6" t="s">
        <v>115</v>
      </c>
      <c r="L309" s="97" t="s">
        <v>116</v>
      </c>
    </row>
    <row r="310" spans="1:12" ht="13.5" thickBot="1" x14ac:dyDescent="0.4">
      <c r="A310" s="125" t="s">
        <v>270</v>
      </c>
      <c r="B310" s="122">
        <v>43798</v>
      </c>
      <c r="C310" s="13" t="s">
        <v>77</v>
      </c>
      <c r="D310" s="91" t="s">
        <v>77</v>
      </c>
      <c r="E310" s="28">
        <v>5193917</v>
      </c>
      <c r="F310" s="13"/>
      <c r="G310" s="13">
        <v>40.409999999999997</v>
      </c>
      <c r="H310" s="13"/>
      <c r="I310" s="13"/>
      <c r="J310" s="13"/>
      <c r="K310" s="13" t="s">
        <v>59</v>
      </c>
      <c r="L310" s="101" t="s">
        <v>59</v>
      </c>
    </row>
    <row r="311" spans="1:12" ht="14.5" x14ac:dyDescent="0.35">
      <c r="A311" s="117" t="s">
        <v>271</v>
      </c>
      <c r="B311" s="109" t="s">
        <v>271</v>
      </c>
      <c r="C311" s="6" t="s">
        <v>21</v>
      </c>
      <c r="D311" s="88" t="s">
        <v>269</v>
      </c>
      <c r="E311" s="10">
        <v>2000000</v>
      </c>
      <c r="F311" s="24">
        <v>1.7</v>
      </c>
      <c r="G311" s="24">
        <v>3.4</v>
      </c>
      <c r="H311" s="10">
        <v>21310870</v>
      </c>
      <c r="I311" s="24">
        <v>9.3848819874552287</v>
      </c>
      <c r="J311" s="24">
        <v>2.5</v>
      </c>
      <c r="K311" s="6" t="s">
        <v>40</v>
      </c>
      <c r="L311" s="97" t="s">
        <v>41</v>
      </c>
    </row>
    <row r="312" spans="1:12" x14ac:dyDescent="0.35">
      <c r="B312" s="109"/>
      <c r="D312" s="87"/>
      <c r="K312" s="6" t="s">
        <v>272</v>
      </c>
      <c r="L312" s="97" t="s">
        <v>273</v>
      </c>
    </row>
    <row r="313" spans="1:12" ht="13.5" thickBot="1" x14ac:dyDescent="0.4">
      <c r="A313" s="117" t="s">
        <v>274</v>
      </c>
      <c r="B313" s="115">
        <v>43794</v>
      </c>
      <c r="D313" s="87"/>
      <c r="K313" s="6" t="s">
        <v>59</v>
      </c>
      <c r="L313" s="101" t="s">
        <v>59</v>
      </c>
    </row>
    <row r="314" spans="1:12" x14ac:dyDescent="0.35">
      <c r="A314" s="126" t="s">
        <v>275</v>
      </c>
      <c r="B314" s="116" t="s">
        <v>275</v>
      </c>
      <c r="C314" s="39" t="s">
        <v>106</v>
      </c>
      <c r="D314" s="95" t="s">
        <v>106</v>
      </c>
      <c r="E314" s="1">
        <v>0</v>
      </c>
      <c r="F314" s="26">
        <v>6.5</v>
      </c>
      <c r="G314" s="26">
        <v>0</v>
      </c>
      <c r="H314" s="4">
        <v>1629231</v>
      </c>
      <c r="I314" s="26">
        <v>0</v>
      </c>
      <c r="J314" s="26">
        <v>6.8</v>
      </c>
      <c r="K314" s="1" t="s">
        <v>23</v>
      </c>
      <c r="L314" s="99" t="s">
        <v>24</v>
      </c>
    </row>
    <row r="315" spans="1:12" x14ac:dyDescent="0.35">
      <c r="B315" s="109"/>
      <c r="D315" s="87"/>
      <c r="K315" s="6" t="s">
        <v>25</v>
      </c>
      <c r="L315" s="97" t="s">
        <v>25</v>
      </c>
    </row>
    <row r="316" spans="1:12" ht="13.5" thickBot="1" x14ac:dyDescent="0.4">
      <c r="A316" s="125" t="s">
        <v>276</v>
      </c>
      <c r="B316" s="112">
        <v>43777</v>
      </c>
      <c r="C316" s="13"/>
      <c r="D316" s="91"/>
      <c r="E316" s="13"/>
      <c r="F316" s="13"/>
      <c r="G316" s="13"/>
      <c r="H316" s="13"/>
      <c r="I316" s="13"/>
      <c r="J316" s="13"/>
      <c r="K316" s="13" t="s">
        <v>59</v>
      </c>
      <c r="L316" s="98" t="s">
        <v>59</v>
      </c>
    </row>
    <row r="317" spans="1:12" x14ac:dyDescent="0.35">
      <c r="A317" s="117" t="s">
        <v>277</v>
      </c>
      <c r="B317" s="127" t="s">
        <v>277</v>
      </c>
      <c r="C317" s="40" t="s">
        <v>106</v>
      </c>
      <c r="D317" s="96" t="s">
        <v>106</v>
      </c>
      <c r="E317" s="6">
        <v>0</v>
      </c>
      <c r="F317" s="24">
        <v>1</v>
      </c>
      <c r="G317" s="24">
        <v>0</v>
      </c>
      <c r="H317" s="10">
        <v>22011618</v>
      </c>
      <c r="I317" s="24">
        <v>0</v>
      </c>
      <c r="J317" s="24">
        <v>1.06</v>
      </c>
      <c r="K317" s="6" t="s">
        <v>23</v>
      </c>
      <c r="L317" s="97" t="s">
        <v>24</v>
      </c>
    </row>
    <row r="318" spans="1:12" x14ac:dyDescent="0.35">
      <c r="B318" s="109"/>
      <c r="D318" s="87"/>
      <c r="K318" s="6" t="s">
        <v>25</v>
      </c>
      <c r="L318" s="97" t="s">
        <v>25</v>
      </c>
    </row>
    <row r="319" spans="1:12" ht="13.5" thickBot="1" x14ac:dyDescent="0.4">
      <c r="A319" s="125" t="s">
        <v>278</v>
      </c>
      <c r="B319" s="112">
        <v>43754</v>
      </c>
      <c r="C319" s="13"/>
      <c r="D319" s="91"/>
      <c r="E319" s="13"/>
      <c r="F319" s="29"/>
      <c r="G319" s="13"/>
      <c r="H319" s="13"/>
      <c r="I319" s="13"/>
      <c r="J319" s="13"/>
      <c r="K319" s="13" t="s">
        <v>59</v>
      </c>
      <c r="L319" s="98" t="s">
        <v>59</v>
      </c>
    </row>
    <row r="320" spans="1:12" x14ac:dyDescent="0.35">
      <c r="A320" s="117" t="s">
        <v>279</v>
      </c>
      <c r="B320" s="109" t="s">
        <v>279</v>
      </c>
      <c r="C320" s="40" t="s">
        <v>106</v>
      </c>
      <c r="D320" s="96" t="s">
        <v>106</v>
      </c>
      <c r="E320" s="6">
        <v>0</v>
      </c>
      <c r="F320" s="24">
        <v>14.4</v>
      </c>
      <c r="G320" s="24">
        <v>0</v>
      </c>
      <c r="H320" s="10">
        <v>6595006</v>
      </c>
      <c r="I320" s="24">
        <v>0</v>
      </c>
      <c r="J320" s="24">
        <v>14.4</v>
      </c>
      <c r="K320" s="6" t="s">
        <v>23</v>
      </c>
      <c r="L320" s="97" t="s">
        <v>24</v>
      </c>
    </row>
    <row r="321" spans="1:12" x14ac:dyDescent="0.35">
      <c r="B321" s="109"/>
      <c r="D321" s="87"/>
      <c r="K321" s="6" t="s">
        <v>25</v>
      </c>
      <c r="L321" s="97" t="s">
        <v>25</v>
      </c>
    </row>
    <row r="322" spans="1:12" ht="13.5" thickBot="1" x14ac:dyDescent="0.4">
      <c r="A322" s="125" t="s">
        <v>280</v>
      </c>
      <c r="B322" s="112">
        <v>43732</v>
      </c>
      <c r="C322" s="13"/>
      <c r="D322" s="91"/>
      <c r="E322" s="13"/>
      <c r="F322" s="29"/>
      <c r="G322" s="13"/>
      <c r="H322" s="13"/>
      <c r="I322" s="13"/>
      <c r="J322" s="13"/>
      <c r="K322" s="13" t="s">
        <v>59</v>
      </c>
      <c r="L322" s="98" t="s">
        <v>59</v>
      </c>
    </row>
    <row r="323" spans="1:12" x14ac:dyDescent="0.35">
      <c r="A323" s="117" t="s">
        <v>281</v>
      </c>
      <c r="B323" s="114" t="s">
        <v>281</v>
      </c>
      <c r="C323" s="40" t="s">
        <v>106</v>
      </c>
      <c r="D323" s="96" t="s">
        <v>106</v>
      </c>
      <c r="E323" s="6">
        <v>0</v>
      </c>
      <c r="F323" s="24">
        <v>13</v>
      </c>
      <c r="G323" s="24">
        <v>0</v>
      </c>
      <c r="H323" s="10">
        <v>8880000</v>
      </c>
      <c r="I323" s="24">
        <v>0</v>
      </c>
      <c r="J323" s="24">
        <v>13</v>
      </c>
      <c r="K323" s="1" t="s">
        <v>23</v>
      </c>
      <c r="L323" s="99" t="s">
        <v>24</v>
      </c>
    </row>
    <row r="324" spans="1:12" x14ac:dyDescent="0.35">
      <c r="B324" s="114"/>
      <c r="D324" s="87"/>
      <c r="K324" s="6" t="s">
        <v>25</v>
      </c>
      <c r="L324" s="97" t="s">
        <v>25</v>
      </c>
    </row>
    <row r="325" spans="1:12" ht="13.5" thickBot="1" x14ac:dyDescent="0.4">
      <c r="A325" s="117" t="s">
        <v>282</v>
      </c>
      <c r="B325" s="115">
        <v>43725</v>
      </c>
      <c r="D325" s="87"/>
      <c r="K325" s="13" t="s">
        <v>59</v>
      </c>
      <c r="L325" s="98" t="s">
        <v>59</v>
      </c>
    </row>
    <row r="326" spans="1:12" x14ac:dyDescent="0.35">
      <c r="A326" s="126" t="s">
        <v>283</v>
      </c>
      <c r="B326" s="116" t="s">
        <v>283</v>
      </c>
      <c r="C326" s="39" t="s">
        <v>106</v>
      </c>
      <c r="D326" s="95" t="s">
        <v>106</v>
      </c>
      <c r="E326" s="1">
        <v>0</v>
      </c>
      <c r="F326" s="1">
        <v>4.66</v>
      </c>
      <c r="G326" s="26">
        <v>0</v>
      </c>
      <c r="H326" s="4">
        <v>37817310</v>
      </c>
      <c r="I326" s="26">
        <v>0</v>
      </c>
      <c r="J326" s="26">
        <v>4.7</v>
      </c>
      <c r="K326" s="1" t="s">
        <v>23</v>
      </c>
      <c r="L326" s="99" t="s">
        <v>24</v>
      </c>
    </row>
    <row r="327" spans="1:12" x14ac:dyDescent="0.35">
      <c r="B327" s="109"/>
      <c r="D327" s="87"/>
      <c r="K327" s="6" t="s">
        <v>25</v>
      </c>
      <c r="L327" s="97" t="s">
        <v>25</v>
      </c>
    </row>
    <row r="328" spans="1:12" ht="13.5" thickBot="1" x14ac:dyDescent="0.4">
      <c r="A328" s="125" t="s">
        <v>284</v>
      </c>
      <c r="B328" s="112">
        <v>43719</v>
      </c>
      <c r="C328" s="13"/>
      <c r="D328" s="91"/>
      <c r="E328" s="13"/>
      <c r="F328" s="13"/>
      <c r="G328" s="13"/>
      <c r="H328" s="13"/>
      <c r="I328" s="13"/>
      <c r="J328" s="13"/>
      <c r="K328" s="13" t="s">
        <v>59</v>
      </c>
      <c r="L328" s="98" t="s">
        <v>59</v>
      </c>
    </row>
    <row r="329" spans="1:12" ht="14.5" x14ac:dyDescent="0.35">
      <c r="A329" s="117" t="s">
        <v>285</v>
      </c>
      <c r="B329" s="109" t="s">
        <v>285</v>
      </c>
      <c r="C329" s="6" t="s">
        <v>21</v>
      </c>
      <c r="D329" s="88" t="s">
        <v>269</v>
      </c>
      <c r="E329" s="10">
        <v>2024200</v>
      </c>
      <c r="F329" s="6">
        <v>2.48</v>
      </c>
      <c r="G329" s="24">
        <v>5.020016</v>
      </c>
      <c r="H329" s="10">
        <v>12155700</v>
      </c>
      <c r="I329" s="24">
        <v>16.652270128417122</v>
      </c>
      <c r="J329" s="24">
        <v>2.6</v>
      </c>
      <c r="K329" s="33" t="s">
        <v>286</v>
      </c>
      <c r="L329" s="97" t="s">
        <v>220</v>
      </c>
    </row>
    <row r="330" spans="1:12" ht="26" x14ac:dyDescent="0.35">
      <c r="B330" s="109"/>
      <c r="D330" s="87"/>
      <c r="K330" s="33" t="s">
        <v>221</v>
      </c>
      <c r="L330" s="97" t="s">
        <v>222</v>
      </c>
    </row>
    <row r="331" spans="1:12" ht="13.5" thickBot="1" x14ac:dyDescent="0.4">
      <c r="A331" s="117" t="s">
        <v>287</v>
      </c>
      <c r="B331" s="115">
        <v>43689</v>
      </c>
      <c r="D331" s="87"/>
      <c r="K331" s="33" t="s">
        <v>59</v>
      </c>
      <c r="L331" s="97" t="s">
        <v>59</v>
      </c>
    </row>
    <row r="332" spans="1:12" x14ac:dyDescent="0.35">
      <c r="A332" s="108" t="s">
        <v>288</v>
      </c>
      <c r="B332" s="116" t="s">
        <v>288</v>
      </c>
      <c r="C332" s="39" t="s">
        <v>106</v>
      </c>
      <c r="D332" s="95" t="s">
        <v>106</v>
      </c>
      <c r="E332" s="1">
        <v>0</v>
      </c>
      <c r="F332" s="26">
        <v>1.7</v>
      </c>
      <c r="G332" s="26">
        <v>0</v>
      </c>
      <c r="H332" s="4">
        <v>23343223</v>
      </c>
      <c r="I332" s="26">
        <v>0</v>
      </c>
      <c r="J332" s="26">
        <v>1.7</v>
      </c>
      <c r="K332" s="1" t="s">
        <v>23</v>
      </c>
      <c r="L332" s="99" t="s">
        <v>24</v>
      </c>
    </row>
    <row r="333" spans="1:12" x14ac:dyDescent="0.35">
      <c r="A333" s="113"/>
      <c r="B333" s="109"/>
      <c r="D333" s="87"/>
      <c r="K333" s="6" t="s">
        <v>25</v>
      </c>
      <c r="L333" s="97" t="s">
        <v>25</v>
      </c>
    </row>
    <row r="334" spans="1:12" ht="13.5" thickBot="1" x14ac:dyDescent="0.4">
      <c r="A334" s="111" t="s">
        <v>287</v>
      </c>
      <c r="B334" s="112">
        <v>43689</v>
      </c>
      <c r="C334" s="13"/>
      <c r="D334" s="91"/>
      <c r="E334" s="13"/>
      <c r="F334" s="13"/>
      <c r="G334" s="13"/>
      <c r="H334" s="13"/>
      <c r="I334" s="13"/>
      <c r="J334" s="13"/>
      <c r="K334" s="13" t="s">
        <v>59</v>
      </c>
      <c r="L334" s="98" t="s">
        <v>59</v>
      </c>
    </row>
    <row r="335" spans="1:12" x14ac:dyDescent="0.35">
      <c r="A335" s="117" t="s">
        <v>289</v>
      </c>
      <c r="B335" s="109" t="s">
        <v>289</v>
      </c>
      <c r="C335" s="40" t="s">
        <v>106</v>
      </c>
      <c r="D335" s="96" t="s">
        <v>106</v>
      </c>
      <c r="E335" s="6">
        <v>0</v>
      </c>
      <c r="F335" s="24">
        <v>27.4</v>
      </c>
      <c r="G335" s="24">
        <v>0</v>
      </c>
      <c r="H335" s="10">
        <v>5119074</v>
      </c>
      <c r="I335" s="24">
        <v>0</v>
      </c>
      <c r="J335" s="24">
        <v>27.4</v>
      </c>
      <c r="K335" s="6" t="s">
        <v>23</v>
      </c>
      <c r="L335" s="97" t="s">
        <v>24</v>
      </c>
    </row>
    <row r="336" spans="1:12" x14ac:dyDescent="0.35">
      <c r="B336" s="109"/>
      <c r="D336" s="87"/>
      <c r="K336" s="6" t="s">
        <v>25</v>
      </c>
      <c r="L336" s="97" t="s">
        <v>25</v>
      </c>
    </row>
    <row r="337" spans="1:12" ht="13.5" thickBot="1" x14ac:dyDescent="0.4">
      <c r="A337" s="117" t="s">
        <v>290</v>
      </c>
      <c r="B337" s="115">
        <v>43672</v>
      </c>
      <c r="D337" s="87"/>
      <c r="K337" s="13" t="s">
        <v>59</v>
      </c>
      <c r="L337" s="98" t="s">
        <v>59</v>
      </c>
    </row>
    <row r="338" spans="1:12" ht="14.5" x14ac:dyDescent="0.35">
      <c r="A338" s="126" t="s">
        <v>291</v>
      </c>
      <c r="B338" s="116" t="s">
        <v>291</v>
      </c>
      <c r="C338" s="1" t="s">
        <v>21</v>
      </c>
      <c r="D338" s="89" t="s">
        <v>269</v>
      </c>
      <c r="E338" s="4">
        <v>9561250</v>
      </c>
      <c r="F338" s="41">
        <v>1</v>
      </c>
      <c r="G338" s="26">
        <v>9.5612499999999994</v>
      </c>
      <c r="H338" s="4">
        <v>26367250</v>
      </c>
      <c r="I338" s="26">
        <v>36.261839971934883</v>
      </c>
      <c r="J338" s="25">
        <v>1</v>
      </c>
      <c r="K338" s="1" t="s">
        <v>23</v>
      </c>
      <c r="L338" s="97" t="s">
        <v>292</v>
      </c>
    </row>
    <row r="339" spans="1:12" x14ac:dyDescent="0.35">
      <c r="B339" s="109"/>
      <c r="D339" s="87"/>
      <c r="E339" s="10"/>
      <c r="F339" s="42"/>
      <c r="H339" s="10"/>
      <c r="I339" s="24"/>
      <c r="J339" s="23"/>
      <c r="K339" s="6" t="s">
        <v>25</v>
      </c>
      <c r="L339" s="97" t="s">
        <v>25</v>
      </c>
    </row>
    <row r="340" spans="1:12" ht="12.65" customHeight="1" thickBot="1" x14ac:dyDescent="0.4">
      <c r="A340" s="125" t="s">
        <v>293</v>
      </c>
      <c r="B340" s="112">
        <v>43655</v>
      </c>
      <c r="C340" s="13"/>
      <c r="D340" s="91"/>
      <c r="E340" s="28"/>
      <c r="F340" s="43"/>
      <c r="G340" s="13"/>
      <c r="H340" s="28"/>
      <c r="I340" s="29"/>
      <c r="J340" s="27"/>
      <c r="K340" s="13" t="s">
        <v>59</v>
      </c>
      <c r="L340" s="98" t="s">
        <v>59</v>
      </c>
    </row>
    <row r="341" spans="1:12" ht="12.65" customHeight="1" x14ac:dyDescent="0.35">
      <c r="A341" s="126" t="s">
        <v>294</v>
      </c>
      <c r="B341" s="116" t="s">
        <v>294</v>
      </c>
      <c r="C341" s="1" t="s">
        <v>21</v>
      </c>
      <c r="D341" s="89" t="s">
        <v>269</v>
      </c>
      <c r="E341" s="4">
        <v>5026750</v>
      </c>
      <c r="F341" s="41">
        <v>1</v>
      </c>
      <c r="G341" s="26">
        <v>5.0267499999999998</v>
      </c>
      <c r="H341" s="4">
        <v>8596750</v>
      </c>
      <c r="I341" s="26">
        <v>58.472678628551485</v>
      </c>
      <c r="J341" s="25">
        <v>1</v>
      </c>
      <c r="K341" s="1" t="s">
        <v>23</v>
      </c>
      <c r="L341" s="97" t="s">
        <v>292</v>
      </c>
    </row>
    <row r="342" spans="1:12" ht="12.65" customHeight="1" x14ac:dyDescent="0.35">
      <c r="B342" s="109"/>
      <c r="D342" s="87"/>
      <c r="E342" s="10"/>
      <c r="F342" s="42"/>
      <c r="H342" s="10"/>
      <c r="I342" s="24"/>
      <c r="J342" s="23"/>
      <c r="K342" s="6" t="s">
        <v>25</v>
      </c>
      <c r="L342" s="97" t="s">
        <v>25</v>
      </c>
    </row>
    <row r="343" spans="1:12" ht="12.65" customHeight="1" thickBot="1" x14ac:dyDescent="0.4">
      <c r="A343" s="125" t="s">
        <v>293</v>
      </c>
      <c r="B343" s="112">
        <v>43655</v>
      </c>
      <c r="C343" s="13"/>
      <c r="D343" s="91"/>
      <c r="E343" s="28"/>
      <c r="F343" s="43"/>
      <c r="G343" s="13"/>
      <c r="H343" s="28"/>
      <c r="I343" s="29"/>
      <c r="J343" s="27"/>
      <c r="K343" s="13" t="s">
        <v>59</v>
      </c>
      <c r="L343" s="98" t="s">
        <v>59</v>
      </c>
    </row>
    <row r="344" spans="1:12" ht="12.65" customHeight="1" x14ac:dyDescent="0.35">
      <c r="A344" s="126" t="s">
        <v>295</v>
      </c>
      <c r="B344" s="116" t="s">
        <v>295</v>
      </c>
      <c r="C344" s="1" t="s">
        <v>21</v>
      </c>
      <c r="D344" s="89" t="s">
        <v>269</v>
      </c>
      <c r="E344" s="4">
        <v>3961000</v>
      </c>
      <c r="F344" s="41">
        <v>1</v>
      </c>
      <c r="G344" s="26">
        <v>3.9609999999999999</v>
      </c>
      <c r="H344" s="4">
        <v>13621000</v>
      </c>
      <c r="I344" s="26">
        <v>29.080096909184348</v>
      </c>
      <c r="J344" s="25">
        <v>1</v>
      </c>
      <c r="K344" s="1" t="s">
        <v>23</v>
      </c>
      <c r="L344" s="97" t="s">
        <v>292</v>
      </c>
    </row>
    <row r="345" spans="1:12" ht="12.65" customHeight="1" x14ac:dyDescent="0.35">
      <c r="B345" s="109"/>
      <c r="D345" s="87"/>
      <c r="E345" s="10"/>
      <c r="F345" s="42"/>
      <c r="H345" s="10"/>
      <c r="I345" s="24"/>
      <c r="J345" s="23"/>
      <c r="K345" s="6" t="s">
        <v>25</v>
      </c>
      <c r="L345" s="97" t="s">
        <v>25</v>
      </c>
    </row>
    <row r="346" spans="1:12" ht="12.65" customHeight="1" thickBot="1" x14ac:dyDescent="0.4">
      <c r="A346" s="125" t="s">
        <v>293</v>
      </c>
      <c r="B346" s="112">
        <v>43655</v>
      </c>
      <c r="C346" s="13"/>
      <c r="D346" s="91"/>
      <c r="E346" s="28"/>
      <c r="F346" s="43"/>
      <c r="G346" s="13"/>
      <c r="H346" s="28"/>
      <c r="I346" s="29"/>
      <c r="J346" s="27"/>
      <c r="K346" s="13" t="s">
        <v>59</v>
      </c>
      <c r="L346" s="98" t="s">
        <v>59</v>
      </c>
    </row>
    <row r="347" spans="1:12" ht="12.65" customHeight="1" x14ac:dyDescent="0.35">
      <c r="A347" s="117" t="s">
        <v>296</v>
      </c>
      <c r="B347" s="109" t="s">
        <v>296</v>
      </c>
      <c r="C347" s="6" t="s">
        <v>21</v>
      </c>
      <c r="D347" s="88" t="s">
        <v>269</v>
      </c>
      <c r="E347" s="10">
        <v>13884100</v>
      </c>
      <c r="F347" s="44">
        <v>1</v>
      </c>
      <c r="G347" s="23">
        <v>13.8841</v>
      </c>
      <c r="H347" s="10">
        <v>36124100</v>
      </c>
      <c r="I347" s="24">
        <v>38.434452346217626</v>
      </c>
      <c r="J347" s="23">
        <v>1</v>
      </c>
      <c r="K347" s="1" t="s">
        <v>23</v>
      </c>
      <c r="L347" s="97" t="s">
        <v>292</v>
      </c>
    </row>
    <row r="348" spans="1:12" ht="12.65" customHeight="1" x14ac:dyDescent="0.35">
      <c r="B348" s="109"/>
      <c r="D348" s="87"/>
      <c r="F348" s="42"/>
      <c r="H348" s="10"/>
      <c r="I348" s="24"/>
      <c r="K348" s="6" t="s">
        <v>25</v>
      </c>
      <c r="L348" s="97" t="s">
        <v>25</v>
      </c>
    </row>
    <row r="349" spans="1:12" ht="12.65" customHeight="1" thickBot="1" x14ac:dyDescent="0.4">
      <c r="A349" s="117" t="s">
        <v>293</v>
      </c>
      <c r="B349" s="115">
        <v>43655</v>
      </c>
      <c r="C349" s="45"/>
      <c r="D349" s="87"/>
      <c r="F349" s="42"/>
      <c r="I349" s="24"/>
      <c r="J349" s="10"/>
      <c r="K349" s="6" t="s">
        <v>59</v>
      </c>
      <c r="L349" s="98" t="s">
        <v>59</v>
      </c>
    </row>
    <row r="350" spans="1:12" ht="12.65" customHeight="1" x14ac:dyDescent="0.35">
      <c r="A350" s="126" t="s">
        <v>297</v>
      </c>
      <c r="B350" s="116" t="s">
        <v>297</v>
      </c>
      <c r="C350" s="1" t="s">
        <v>21</v>
      </c>
      <c r="D350" s="89" t="s">
        <v>269</v>
      </c>
      <c r="E350" s="4">
        <v>34797200</v>
      </c>
      <c r="F350" s="26">
        <v>5</v>
      </c>
      <c r="G350" s="26">
        <v>173.98599999999999</v>
      </c>
      <c r="H350" s="4">
        <v>50000000</v>
      </c>
      <c r="I350" s="25">
        <v>69.594399999999993</v>
      </c>
      <c r="J350" s="26">
        <v>5.0999999999999996</v>
      </c>
      <c r="K350" s="1" t="s">
        <v>23</v>
      </c>
      <c r="L350" s="97" t="s">
        <v>292</v>
      </c>
    </row>
    <row r="351" spans="1:12" ht="12.65" customHeight="1" x14ac:dyDescent="0.35">
      <c r="B351" s="109"/>
      <c r="D351" s="87"/>
      <c r="I351" s="10"/>
      <c r="K351" s="24" t="s">
        <v>25</v>
      </c>
      <c r="L351" s="97" t="s">
        <v>25</v>
      </c>
    </row>
    <row r="352" spans="1:12" ht="12.65" customHeight="1" thickBot="1" x14ac:dyDescent="0.4">
      <c r="A352" s="117" t="s">
        <v>298</v>
      </c>
      <c r="B352" s="115">
        <v>43650</v>
      </c>
      <c r="D352" s="87"/>
      <c r="I352" s="10"/>
      <c r="K352" s="24" t="s">
        <v>59</v>
      </c>
      <c r="L352" s="98" t="s">
        <v>59</v>
      </c>
    </row>
    <row r="353" spans="1:12" ht="12.65" customHeight="1" x14ac:dyDescent="0.35">
      <c r="A353" s="126" t="s">
        <v>299</v>
      </c>
      <c r="B353" s="116" t="s">
        <v>299</v>
      </c>
      <c r="C353" s="1" t="s">
        <v>106</v>
      </c>
      <c r="D353" s="86" t="s">
        <v>106</v>
      </c>
      <c r="E353" s="1">
        <v>0</v>
      </c>
      <c r="F353" s="26">
        <v>51</v>
      </c>
      <c r="G353" s="1">
        <v>0</v>
      </c>
      <c r="H353" s="4">
        <v>5000000</v>
      </c>
      <c r="I353" s="26">
        <v>0</v>
      </c>
      <c r="J353" s="26">
        <v>51</v>
      </c>
      <c r="K353" s="1" t="s">
        <v>23</v>
      </c>
      <c r="L353" s="97" t="s">
        <v>292</v>
      </c>
    </row>
    <row r="354" spans="1:12" ht="12.65" customHeight="1" x14ac:dyDescent="0.35">
      <c r="B354" s="109"/>
      <c r="D354" s="87"/>
      <c r="K354" s="6" t="s">
        <v>25</v>
      </c>
      <c r="L354" s="97" t="s">
        <v>25</v>
      </c>
    </row>
    <row r="355" spans="1:12" ht="12.65" customHeight="1" thickBot="1" x14ac:dyDescent="0.4">
      <c r="A355" s="117" t="s">
        <v>300</v>
      </c>
      <c r="B355" s="115">
        <v>43649</v>
      </c>
      <c r="D355" s="87"/>
      <c r="K355" s="6" t="s">
        <v>59</v>
      </c>
      <c r="L355" s="98" t="s">
        <v>59</v>
      </c>
    </row>
    <row r="356" spans="1:12" ht="12.65" customHeight="1" x14ac:dyDescent="0.35">
      <c r="A356" s="126" t="s">
        <v>301</v>
      </c>
      <c r="B356" s="116" t="s">
        <v>301</v>
      </c>
      <c r="C356" s="46" t="s">
        <v>21</v>
      </c>
      <c r="D356" s="89" t="s">
        <v>269</v>
      </c>
      <c r="E356" s="4">
        <v>607790</v>
      </c>
      <c r="F356" s="25">
        <v>4.9400000000000004</v>
      </c>
      <c r="G356" s="25">
        <v>3.0024826</v>
      </c>
      <c r="H356" s="4">
        <v>45178967</v>
      </c>
      <c r="I356" s="25">
        <v>1.3452941498197601</v>
      </c>
      <c r="J356" s="25">
        <v>5.75</v>
      </c>
      <c r="K356" s="1" t="s">
        <v>99</v>
      </c>
      <c r="L356" s="97" t="s">
        <v>127</v>
      </c>
    </row>
    <row r="357" spans="1:12" ht="12.65" customHeight="1" x14ac:dyDescent="0.35">
      <c r="B357" s="109"/>
      <c r="D357" s="87"/>
      <c r="K357" s="6" t="s">
        <v>162</v>
      </c>
      <c r="L357" s="97" t="s">
        <v>163</v>
      </c>
    </row>
    <row r="358" spans="1:12" ht="12.65" customHeight="1" thickBot="1" x14ac:dyDescent="0.4">
      <c r="A358" s="117" t="s">
        <v>302</v>
      </c>
      <c r="B358" s="115">
        <v>43532</v>
      </c>
      <c r="D358" s="87"/>
      <c r="K358" s="33" t="s">
        <v>59</v>
      </c>
      <c r="L358" s="97" t="s">
        <v>59</v>
      </c>
    </row>
    <row r="359" spans="1:12" ht="12.65" customHeight="1" x14ac:dyDescent="0.35">
      <c r="A359" s="126" t="s">
        <v>303</v>
      </c>
      <c r="B359" s="116" t="s">
        <v>303</v>
      </c>
      <c r="C359" s="39" t="s">
        <v>106</v>
      </c>
      <c r="D359" s="95" t="s">
        <v>106</v>
      </c>
      <c r="E359" s="1">
        <v>0</v>
      </c>
      <c r="F359" s="26">
        <v>7.2</v>
      </c>
      <c r="G359" s="26">
        <v>0</v>
      </c>
      <c r="H359" s="4">
        <v>5309298</v>
      </c>
      <c r="I359" s="26">
        <v>0</v>
      </c>
      <c r="J359" s="1">
        <v>7.2</v>
      </c>
      <c r="K359" s="1" t="s">
        <v>23</v>
      </c>
      <c r="L359" s="99" t="s">
        <v>292</v>
      </c>
    </row>
    <row r="360" spans="1:12" ht="12.65" customHeight="1" x14ac:dyDescent="0.35">
      <c r="B360" s="109"/>
      <c r="D360" s="87"/>
      <c r="G360" s="24"/>
      <c r="K360" s="33" t="s">
        <v>25</v>
      </c>
      <c r="L360" s="97" t="s">
        <v>25</v>
      </c>
    </row>
    <row r="361" spans="1:12" ht="12.65" customHeight="1" thickBot="1" x14ac:dyDescent="0.4">
      <c r="A361" s="125" t="s">
        <v>304</v>
      </c>
      <c r="B361" s="112">
        <v>43490</v>
      </c>
      <c r="C361" s="13"/>
      <c r="D361" s="91"/>
      <c r="E361" s="13"/>
      <c r="F361" s="13"/>
      <c r="G361" s="29"/>
      <c r="H361" s="13"/>
      <c r="I361" s="13"/>
      <c r="J361" s="13"/>
      <c r="K361" s="12" t="s">
        <v>59</v>
      </c>
      <c r="L361" s="98" t="s">
        <v>59</v>
      </c>
    </row>
    <row r="362" spans="1:12" ht="12.65" customHeight="1" x14ac:dyDescent="0.35">
      <c r="A362" s="117" t="s">
        <v>305</v>
      </c>
      <c r="B362" s="127" t="s">
        <v>305</v>
      </c>
      <c r="C362" s="40" t="s">
        <v>106</v>
      </c>
      <c r="D362" s="96" t="s">
        <v>106</v>
      </c>
      <c r="E362" s="6">
        <v>0</v>
      </c>
      <c r="F362" s="6">
        <v>1.1299999999999999</v>
      </c>
      <c r="G362" s="24">
        <v>0</v>
      </c>
      <c r="H362" s="10">
        <v>9577226</v>
      </c>
      <c r="I362" s="24">
        <v>0</v>
      </c>
      <c r="J362" s="6">
        <v>1.1599999999999999</v>
      </c>
      <c r="K362" s="1" t="s">
        <v>23</v>
      </c>
      <c r="L362" s="97" t="s">
        <v>292</v>
      </c>
    </row>
    <row r="363" spans="1:12" ht="12.65" customHeight="1" x14ac:dyDescent="0.35">
      <c r="B363" s="127"/>
      <c r="D363" s="87"/>
      <c r="G363" s="24"/>
      <c r="K363" s="33" t="s">
        <v>25</v>
      </c>
      <c r="L363" s="97" t="s">
        <v>25</v>
      </c>
    </row>
    <row r="364" spans="1:12" ht="12.65" customHeight="1" thickBot="1" x14ac:dyDescent="0.4">
      <c r="A364" s="117" t="s">
        <v>306</v>
      </c>
      <c r="B364" s="115">
        <v>43486</v>
      </c>
      <c r="D364" s="87"/>
      <c r="G364" s="24"/>
      <c r="K364" s="12" t="s">
        <v>59</v>
      </c>
      <c r="L364" s="98" t="s">
        <v>59</v>
      </c>
    </row>
    <row r="365" spans="1:12" ht="12.65" customHeight="1" x14ac:dyDescent="0.35">
      <c r="A365" s="108" t="s">
        <v>307</v>
      </c>
      <c r="B365" s="116" t="s">
        <v>307</v>
      </c>
      <c r="C365" s="1" t="s">
        <v>106</v>
      </c>
      <c r="D365" s="86" t="s">
        <v>106</v>
      </c>
      <c r="E365" s="1">
        <v>0</v>
      </c>
      <c r="F365" s="1">
        <v>1.07</v>
      </c>
      <c r="G365" s="26">
        <v>0</v>
      </c>
      <c r="H365" s="4">
        <v>9352654</v>
      </c>
      <c r="I365" s="26">
        <v>0</v>
      </c>
      <c r="J365" s="1">
        <v>1.08</v>
      </c>
      <c r="K365" s="1" t="s">
        <v>23</v>
      </c>
      <c r="L365" s="97" t="s">
        <v>292</v>
      </c>
    </row>
    <row r="366" spans="1:12" ht="12.65" customHeight="1" x14ac:dyDescent="0.35">
      <c r="A366" s="113"/>
      <c r="B366" s="109"/>
      <c r="D366" s="87"/>
      <c r="K366" s="33" t="s">
        <v>25</v>
      </c>
      <c r="L366" s="97" t="s">
        <v>25</v>
      </c>
    </row>
    <row r="367" spans="1:12" ht="12.65" customHeight="1" thickBot="1" x14ac:dyDescent="0.4">
      <c r="A367" s="111" t="s">
        <v>308</v>
      </c>
      <c r="B367" s="112">
        <v>43481</v>
      </c>
      <c r="C367" s="13"/>
      <c r="D367" s="91"/>
      <c r="E367" s="13"/>
      <c r="F367" s="13"/>
      <c r="G367" s="29"/>
      <c r="H367" s="13"/>
      <c r="I367" s="13"/>
      <c r="J367" s="13"/>
      <c r="K367" s="12" t="s">
        <v>59</v>
      </c>
      <c r="L367" s="98" t="s">
        <v>59</v>
      </c>
    </row>
    <row r="368" spans="1:12" ht="12.65" customHeight="1" x14ac:dyDescent="0.35">
      <c r="A368" s="117" t="s">
        <v>309</v>
      </c>
      <c r="B368" s="109" t="s">
        <v>309</v>
      </c>
      <c r="C368" s="6" t="s">
        <v>106</v>
      </c>
      <c r="D368" s="87" t="s">
        <v>106</v>
      </c>
      <c r="E368" s="6">
        <v>0</v>
      </c>
      <c r="F368" s="24">
        <v>22</v>
      </c>
      <c r="G368" s="24">
        <v>0</v>
      </c>
      <c r="H368" s="10">
        <v>5000000</v>
      </c>
      <c r="I368" s="24">
        <v>0</v>
      </c>
      <c r="J368" s="24">
        <v>22</v>
      </c>
      <c r="K368" s="33" t="s">
        <v>23</v>
      </c>
      <c r="L368" s="97" t="s">
        <v>292</v>
      </c>
    </row>
    <row r="369" spans="1:12" ht="12.65" customHeight="1" x14ac:dyDescent="0.35">
      <c r="B369" s="109"/>
      <c r="D369" s="87"/>
      <c r="G369" s="24"/>
      <c r="K369" s="33" t="s">
        <v>25</v>
      </c>
      <c r="L369" s="97" t="s">
        <v>25</v>
      </c>
    </row>
    <row r="370" spans="1:12" ht="12.65" customHeight="1" thickBot="1" x14ac:dyDescent="0.4">
      <c r="A370" s="117" t="s">
        <v>310</v>
      </c>
      <c r="B370" s="115">
        <v>43468</v>
      </c>
      <c r="D370" s="87"/>
      <c r="G370" s="24"/>
      <c r="K370" s="12" t="s">
        <v>59</v>
      </c>
      <c r="L370" s="98" t="s">
        <v>59</v>
      </c>
    </row>
    <row r="371" spans="1:12" ht="12.65" customHeight="1" x14ac:dyDescent="0.35">
      <c r="A371" s="126" t="s">
        <v>311</v>
      </c>
      <c r="B371" s="128" t="s">
        <v>311</v>
      </c>
      <c r="C371" s="1" t="s">
        <v>106</v>
      </c>
      <c r="D371" s="86" t="s">
        <v>106</v>
      </c>
      <c r="E371" s="1">
        <v>0</v>
      </c>
      <c r="F371" s="1">
        <v>1.1499999999999999</v>
      </c>
      <c r="G371" s="26">
        <v>0</v>
      </c>
      <c r="H371" s="4">
        <v>286459299</v>
      </c>
      <c r="I371" s="26">
        <v>0</v>
      </c>
      <c r="J371" s="1">
        <v>1.1599999999999999</v>
      </c>
      <c r="K371" s="47" t="s">
        <v>312</v>
      </c>
      <c r="L371" s="99" t="s">
        <v>313</v>
      </c>
    </row>
    <row r="372" spans="1:12" ht="12.65" customHeight="1" x14ac:dyDescent="0.35">
      <c r="B372" s="114"/>
      <c r="D372" s="87"/>
      <c r="G372" s="24"/>
      <c r="K372" s="33" t="s">
        <v>25</v>
      </c>
      <c r="L372" s="97" t="s">
        <v>25</v>
      </c>
    </row>
    <row r="373" spans="1:12" ht="12.65" customHeight="1" thickBot="1" x14ac:dyDescent="0.4">
      <c r="A373" s="117" t="s">
        <v>314</v>
      </c>
      <c r="B373" s="115">
        <v>43465</v>
      </c>
      <c r="D373" s="87"/>
      <c r="G373" s="24"/>
      <c r="K373" s="12" t="s">
        <v>59</v>
      </c>
      <c r="L373" s="98" t="s">
        <v>59</v>
      </c>
    </row>
    <row r="374" spans="1:12" ht="12.65" customHeight="1" x14ac:dyDescent="0.35">
      <c r="A374" s="126" t="s">
        <v>315</v>
      </c>
      <c r="B374" s="128" t="s">
        <v>315</v>
      </c>
      <c r="C374" s="1" t="s">
        <v>106</v>
      </c>
      <c r="D374" s="86" t="s">
        <v>106</v>
      </c>
      <c r="E374" s="1">
        <v>0</v>
      </c>
      <c r="F374" s="1">
        <v>2.74</v>
      </c>
      <c r="G374" s="26">
        <v>0</v>
      </c>
      <c r="H374" s="4">
        <v>20605753</v>
      </c>
      <c r="I374" s="26">
        <v>0</v>
      </c>
      <c r="J374" s="1">
        <v>2.76</v>
      </c>
      <c r="K374" s="47" t="s">
        <v>312</v>
      </c>
      <c r="L374" s="99" t="s">
        <v>313</v>
      </c>
    </row>
    <row r="375" spans="1:12" ht="12.65" customHeight="1" x14ac:dyDescent="0.35">
      <c r="B375" s="114"/>
      <c r="D375" s="87"/>
      <c r="G375" s="24"/>
      <c r="I375" s="24"/>
      <c r="K375" s="33" t="s">
        <v>25</v>
      </c>
      <c r="L375" s="97" t="s">
        <v>25</v>
      </c>
    </row>
    <row r="376" spans="1:12" ht="12.65" customHeight="1" thickBot="1" x14ac:dyDescent="0.4">
      <c r="A376" s="125" t="s">
        <v>314</v>
      </c>
      <c r="B376" s="112">
        <v>43465</v>
      </c>
      <c r="C376" s="13"/>
      <c r="D376" s="91"/>
      <c r="E376" s="13"/>
      <c r="F376" s="13"/>
      <c r="G376" s="29"/>
      <c r="H376" s="13"/>
      <c r="I376" s="29"/>
      <c r="J376" s="13"/>
      <c r="K376" s="12" t="s">
        <v>59</v>
      </c>
      <c r="L376" s="98" t="s">
        <v>59</v>
      </c>
    </row>
    <row r="377" spans="1:12" ht="12.65" customHeight="1" x14ac:dyDescent="0.35">
      <c r="A377" s="117" t="s">
        <v>316</v>
      </c>
      <c r="B377" s="109" t="s">
        <v>316</v>
      </c>
      <c r="C377" s="6" t="s">
        <v>106</v>
      </c>
      <c r="D377" s="87" t="s">
        <v>106</v>
      </c>
      <c r="E377" s="6">
        <v>0</v>
      </c>
      <c r="F377" s="24">
        <v>5.9</v>
      </c>
      <c r="G377" s="24">
        <v>0</v>
      </c>
      <c r="H377" s="10">
        <v>11174900</v>
      </c>
      <c r="I377" s="24">
        <v>0</v>
      </c>
      <c r="J377" s="24">
        <v>5.9</v>
      </c>
      <c r="K377" s="33" t="s">
        <v>312</v>
      </c>
      <c r="L377" s="97" t="s">
        <v>313</v>
      </c>
    </row>
    <row r="378" spans="1:12" ht="12.65" customHeight="1" x14ac:dyDescent="0.35">
      <c r="B378" s="109"/>
      <c r="D378" s="87"/>
      <c r="K378" s="33" t="s">
        <v>25</v>
      </c>
      <c r="L378" s="97" t="s">
        <v>25</v>
      </c>
    </row>
    <row r="379" spans="1:12" ht="12.65" customHeight="1" thickBot="1" x14ac:dyDescent="0.4">
      <c r="A379" s="117" t="s">
        <v>317</v>
      </c>
      <c r="B379" s="112">
        <v>43448</v>
      </c>
      <c r="C379" s="13"/>
      <c r="D379" s="91"/>
      <c r="E379" s="13"/>
      <c r="F379" s="13"/>
      <c r="G379" s="13"/>
      <c r="H379" s="13"/>
      <c r="I379" s="13"/>
      <c r="J379" s="13"/>
      <c r="K379" s="12" t="s">
        <v>59</v>
      </c>
      <c r="L379" s="97" t="s">
        <v>59</v>
      </c>
    </row>
    <row r="380" spans="1:12" ht="12.65" customHeight="1" x14ac:dyDescent="0.35">
      <c r="A380" s="108" t="s">
        <v>318</v>
      </c>
      <c r="B380" s="109" t="s">
        <v>318</v>
      </c>
      <c r="C380" s="48" t="s">
        <v>21</v>
      </c>
      <c r="D380" s="88" t="s">
        <v>269</v>
      </c>
      <c r="E380" s="10">
        <v>12048193</v>
      </c>
      <c r="F380" s="24">
        <v>8.3000000000000007</v>
      </c>
      <c r="G380" s="24">
        <v>100</v>
      </c>
      <c r="H380" s="10">
        <v>32048193</v>
      </c>
      <c r="I380" s="24">
        <v>37.593985408163263</v>
      </c>
      <c r="J380" s="6">
        <v>9.14</v>
      </c>
      <c r="K380" s="6" t="s">
        <v>238</v>
      </c>
      <c r="L380" s="99" t="s">
        <v>114</v>
      </c>
    </row>
    <row r="381" spans="1:12" ht="12.65" customHeight="1" x14ac:dyDescent="0.35">
      <c r="A381" s="113"/>
      <c r="B381" s="109"/>
      <c r="D381" s="87"/>
      <c r="K381" s="6" t="s">
        <v>115</v>
      </c>
      <c r="L381" s="97" t="s">
        <v>116</v>
      </c>
    </row>
    <row r="382" spans="1:12" ht="12.65" customHeight="1" thickBot="1" x14ac:dyDescent="0.4">
      <c r="A382" s="113" t="s">
        <v>319</v>
      </c>
      <c r="B382" s="115">
        <v>43439</v>
      </c>
      <c r="D382" s="87"/>
      <c r="K382" s="13" t="s">
        <v>74</v>
      </c>
      <c r="L382" s="101" t="s">
        <v>74</v>
      </c>
    </row>
    <row r="383" spans="1:12" x14ac:dyDescent="0.35">
      <c r="A383" s="108" t="s">
        <v>320</v>
      </c>
      <c r="B383" s="116" t="s">
        <v>320</v>
      </c>
      <c r="C383" s="46" t="s">
        <v>106</v>
      </c>
      <c r="D383" s="89" t="s">
        <v>106</v>
      </c>
      <c r="E383" s="46">
        <v>0</v>
      </c>
      <c r="F383" s="26">
        <v>10.7</v>
      </c>
      <c r="G383" s="1">
        <v>0</v>
      </c>
      <c r="H383" s="4">
        <v>24837500</v>
      </c>
      <c r="I383" s="1">
        <v>0</v>
      </c>
      <c r="J383" s="26">
        <v>10.7</v>
      </c>
      <c r="K383" s="33" t="s">
        <v>312</v>
      </c>
      <c r="L383" s="97" t="s">
        <v>313</v>
      </c>
    </row>
    <row r="384" spans="1:12" x14ac:dyDescent="0.35">
      <c r="A384" s="113"/>
      <c r="B384" s="109"/>
      <c r="D384" s="87"/>
      <c r="K384" s="33" t="s">
        <v>25</v>
      </c>
      <c r="L384" s="97" t="s">
        <v>25</v>
      </c>
    </row>
    <row r="385" spans="1:12" ht="13.5" thickBot="1" x14ac:dyDescent="0.4">
      <c r="A385" s="111" t="s">
        <v>321</v>
      </c>
      <c r="B385" s="115">
        <v>43431</v>
      </c>
      <c r="D385" s="87"/>
      <c r="K385" s="33" t="s">
        <v>59</v>
      </c>
      <c r="L385" s="97" t="s">
        <v>59</v>
      </c>
    </row>
    <row r="386" spans="1:12" x14ac:dyDescent="0.35">
      <c r="A386" s="108" t="s">
        <v>322</v>
      </c>
      <c r="B386" s="116" t="s">
        <v>322</v>
      </c>
      <c r="C386" s="1" t="s">
        <v>106</v>
      </c>
      <c r="D386" s="86" t="s">
        <v>106</v>
      </c>
      <c r="E386" s="1">
        <v>0</v>
      </c>
      <c r="F386" s="1">
        <v>8.76</v>
      </c>
      <c r="G386" s="1">
        <v>0</v>
      </c>
      <c r="H386" s="4">
        <v>219554183</v>
      </c>
      <c r="I386" s="1">
        <v>0</v>
      </c>
      <c r="J386" s="1">
        <v>8.76</v>
      </c>
      <c r="K386" s="1" t="s">
        <v>323</v>
      </c>
      <c r="L386" s="99" t="s">
        <v>127</v>
      </c>
    </row>
    <row r="387" spans="1:12" x14ac:dyDescent="0.35">
      <c r="A387" s="113"/>
      <c r="B387" s="109"/>
      <c r="D387" s="87"/>
      <c r="K387" s="6" t="s">
        <v>324</v>
      </c>
      <c r="L387" s="97" t="s">
        <v>325</v>
      </c>
    </row>
    <row r="388" spans="1:12" ht="12.65" customHeight="1" thickBot="1" x14ac:dyDescent="0.4">
      <c r="A388" s="111" t="s">
        <v>326</v>
      </c>
      <c r="B388" s="112">
        <v>43425</v>
      </c>
      <c r="C388" s="13"/>
      <c r="D388" s="91"/>
      <c r="E388" s="13"/>
      <c r="F388" s="13"/>
      <c r="G388" s="13"/>
      <c r="H388" s="13"/>
      <c r="I388" s="13"/>
      <c r="J388" s="13"/>
      <c r="K388" s="13" t="s">
        <v>74</v>
      </c>
      <c r="L388" s="101" t="s">
        <v>74</v>
      </c>
    </row>
    <row r="389" spans="1:12" ht="12.65" customHeight="1" x14ac:dyDescent="0.35">
      <c r="A389" s="117" t="s">
        <v>327</v>
      </c>
      <c r="B389" s="127" t="s">
        <v>327</v>
      </c>
      <c r="C389" s="48" t="s">
        <v>21</v>
      </c>
      <c r="D389" s="88" t="s">
        <v>269</v>
      </c>
      <c r="E389" s="10">
        <v>10000000</v>
      </c>
      <c r="F389" s="24">
        <v>10</v>
      </c>
      <c r="G389" s="24">
        <v>100</v>
      </c>
      <c r="H389" s="10">
        <v>10006300</v>
      </c>
      <c r="I389" s="24">
        <v>99.937039665011042</v>
      </c>
      <c r="J389" s="24">
        <v>9</v>
      </c>
      <c r="K389" s="33" t="s">
        <v>312</v>
      </c>
      <c r="L389" s="97" t="s">
        <v>313</v>
      </c>
    </row>
    <row r="390" spans="1:12" ht="12.65" customHeight="1" x14ac:dyDescent="0.35">
      <c r="B390" s="127"/>
      <c r="D390" s="87"/>
      <c r="K390" s="33" t="s">
        <v>25</v>
      </c>
      <c r="L390" s="97" t="s">
        <v>25</v>
      </c>
    </row>
    <row r="391" spans="1:12" ht="12.65" customHeight="1" thickBot="1" x14ac:dyDescent="0.4">
      <c r="A391" s="117" t="s">
        <v>328</v>
      </c>
      <c r="B391" s="115">
        <v>43396</v>
      </c>
      <c r="D391" s="87"/>
      <c r="K391" s="6" t="s">
        <v>74</v>
      </c>
      <c r="L391" s="101" t="s">
        <v>74</v>
      </c>
    </row>
    <row r="392" spans="1:12" ht="12.65" customHeight="1" x14ac:dyDescent="0.35">
      <c r="A392" s="129" t="s">
        <v>329</v>
      </c>
      <c r="B392" s="130" t="s">
        <v>329</v>
      </c>
      <c r="C392" s="46" t="s">
        <v>106</v>
      </c>
      <c r="D392" s="89" t="s">
        <v>106</v>
      </c>
      <c r="E392" s="46">
        <v>0</v>
      </c>
      <c r="F392" s="49">
        <v>5.4</v>
      </c>
      <c r="G392" s="50">
        <v>0</v>
      </c>
      <c r="H392" s="51">
        <v>8326000</v>
      </c>
      <c r="I392" s="50">
        <v>0</v>
      </c>
      <c r="J392" s="49">
        <v>5.4</v>
      </c>
      <c r="K392" s="47" t="s">
        <v>312</v>
      </c>
      <c r="L392" s="99" t="s">
        <v>313</v>
      </c>
    </row>
    <row r="393" spans="1:12" ht="12.65" customHeight="1" x14ac:dyDescent="0.35">
      <c r="A393" s="131"/>
      <c r="B393" s="132"/>
      <c r="C393" s="48"/>
      <c r="D393" s="88"/>
      <c r="E393" s="48"/>
      <c r="F393" s="48"/>
      <c r="G393" s="48"/>
      <c r="H393" s="48"/>
      <c r="I393" s="48"/>
      <c r="J393" s="48"/>
      <c r="K393" s="33" t="s">
        <v>25</v>
      </c>
      <c r="L393" s="97" t="s">
        <v>25</v>
      </c>
    </row>
    <row r="394" spans="1:12" ht="12.65" customHeight="1" thickBot="1" x14ac:dyDescent="0.4">
      <c r="A394" s="131" t="s">
        <v>330</v>
      </c>
      <c r="B394" s="133">
        <v>43368</v>
      </c>
      <c r="C394" s="48"/>
      <c r="D394" s="88"/>
      <c r="E394" s="48"/>
      <c r="F394" s="48"/>
      <c r="G394" s="48"/>
      <c r="H394" s="48"/>
      <c r="I394" s="48"/>
      <c r="J394" s="48"/>
      <c r="K394" s="33" t="s">
        <v>59</v>
      </c>
      <c r="L394" s="97" t="s">
        <v>59</v>
      </c>
    </row>
    <row r="395" spans="1:12" ht="12.65" customHeight="1" x14ac:dyDescent="0.35">
      <c r="A395" s="129" t="s">
        <v>331</v>
      </c>
      <c r="B395" s="130" t="s">
        <v>331</v>
      </c>
      <c r="C395" s="46" t="s">
        <v>106</v>
      </c>
      <c r="D395" s="89" t="s">
        <v>106</v>
      </c>
      <c r="E395" s="50">
        <v>0</v>
      </c>
      <c r="F395" s="49">
        <v>12</v>
      </c>
      <c r="G395" s="50">
        <v>0</v>
      </c>
      <c r="H395" s="51">
        <v>5000000</v>
      </c>
      <c r="I395" s="50">
        <v>0</v>
      </c>
      <c r="J395" s="49">
        <v>12</v>
      </c>
      <c r="K395" s="47" t="s">
        <v>312</v>
      </c>
      <c r="L395" s="99" t="s">
        <v>313</v>
      </c>
    </row>
    <row r="396" spans="1:12" ht="12.65" customHeight="1" x14ac:dyDescent="0.35">
      <c r="A396" s="131"/>
      <c r="B396" s="132"/>
      <c r="C396" s="48"/>
      <c r="D396" s="88"/>
      <c r="E396" s="48"/>
      <c r="F396" s="48"/>
      <c r="G396" s="48"/>
      <c r="H396" s="48"/>
      <c r="I396" s="48"/>
      <c r="J396" s="48"/>
      <c r="K396" s="33" t="s">
        <v>25</v>
      </c>
      <c r="L396" s="97" t="s">
        <v>25</v>
      </c>
    </row>
    <row r="397" spans="1:12" ht="12.65" customHeight="1" thickBot="1" x14ac:dyDescent="0.4">
      <c r="A397" s="131" t="s">
        <v>332</v>
      </c>
      <c r="B397" s="133">
        <v>43364</v>
      </c>
      <c r="C397" s="48"/>
      <c r="D397" s="88"/>
      <c r="E397" s="48"/>
      <c r="F397" s="48"/>
      <c r="G397" s="48"/>
      <c r="H397" s="48"/>
      <c r="I397" s="48"/>
      <c r="J397" s="48"/>
      <c r="K397" s="12" t="s">
        <v>59</v>
      </c>
      <c r="L397" s="98" t="s">
        <v>59</v>
      </c>
    </row>
    <row r="398" spans="1:12" ht="12.65" customHeight="1" x14ac:dyDescent="0.35">
      <c r="A398" s="129" t="s">
        <v>333</v>
      </c>
      <c r="B398" s="130" t="s">
        <v>333</v>
      </c>
      <c r="C398" s="46" t="s">
        <v>106</v>
      </c>
      <c r="D398" s="89" t="s">
        <v>106</v>
      </c>
      <c r="E398" s="50">
        <v>0</v>
      </c>
      <c r="F398" s="50">
        <v>2.92</v>
      </c>
      <c r="G398" s="50">
        <v>0</v>
      </c>
      <c r="H398" s="51">
        <v>11358000</v>
      </c>
      <c r="I398" s="50">
        <v>0</v>
      </c>
      <c r="J398" s="50">
        <v>2.92</v>
      </c>
      <c r="K398" s="47" t="s">
        <v>312</v>
      </c>
      <c r="L398" s="99" t="s">
        <v>313</v>
      </c>
    </row>
    <row r="399" spans="1:12" ht="12.65" customHeight="1" x14ac:dyDescent="0.35">
      <c r="A399" s="131"/>
      <c r="B399" s="132"/>
      <c r="C399" s="48"/>
      <c r="D399" s="88"/>
      <c r="E399" s="48"/>
      <c r="F399" s="48"/>
      <c r="G399" s="48"/>
      <c r="H399" s="48"/>
      <c r="I399" s="48"/>
      <c r="J399" s="48"/>
      <c r="K399" s="33" t="s">
        <v>25</v>
      </c>
      <c r="L399" s="97" t="s">
        <v>25</v>
      </c>
    </row>
    <row r="400" spans="1:12" ht="12.65" customHeight="1" thickBot="1" x14ac:dyDescent="0.4">
      <c r="A400" s="134" t="s">
        <v>334</v>
      </c>
      <c r="B400" s="135" t="s">
        <v>335</v>
      </c>
      <c r="C400" s="52"/>
      <c r="D400" s="94"/>
      <c r="E400" s="52"/>
      <c r="F400" s="52"/>
      <c r="G400" s="52"/>
      <c r="H400" s="52"/>
      <c r="I400" s="52"/>
      <c r="J400" s="52"/>
      <c r="K400" s="12" t="s">
        <v>59</v>
      </c>
      <c r="L400" s="98" t="s">
        <v>59</v>
      </c>
    </row>
    <row r="401" spans="1:12" ht="12.65" customHeight="1" x14ac:dyDescent="0.35">
      <c r="A401" s="131" t="s">
        <v>336</v>
      </c>
      <c r="B401" s="136" t="s">
        <v>336</v>
      </c>
      <c r="C401" s="46" t="s">
        <v>106</v>
      </c>
      <c r="D401" s="86" t="s">
        <v>106</v>
      </c>
      <c r="E401" s="4">
        <v>0</v>
      </c>
      <c r="F401" s="44">
        <v>13.9</v>
      </c>
      <c r="G401" s="53">
        <v>0</v>
      </c>
      <c r="H401" s="54">
        <v>132270202</v>
      </c>
      <c r="I401" s="53">
        <v>0</v>
      </c>
      <c r="J401" s="44">
        <v>14.1</v>
      </c>
      <c r="K401" s="47" t="s">
        <v>312</v>
      </c>
      <c r="L401" s="99" t="s">
        <v>313</v>
      </c>
    </row>
    <row r="402" spans="1:12" ht="12.65" customHeight="1" x14ac:dyDescent="0.35">
      <c r="A402" s="131"/>
      <c r="B402" s="136"/>
      <c r="C402" s="48"/>
      <c r="D402" s="88"/>
      <c r="E402" s="48"/>
      <c r="F402" s="48"/>
      <c r="G402" s="48"/>
      <c r="H402" s="48"/>
      <c r="I402" s="48"/>
      <c r="J402" s="53"/>
      <c r="K402" s="33" t="s">
        <v>25</v>
      </c>
      <c r="L402" s="97" t="s">
        <v>25</v>
      </c>
    </row>
    <row r="403" spans="1:12" ht="12.65" customHeight="1" thickBot="1" x14ac:dyDescent="0.4">
      <c r="A403" s="131" t="s">
        <v>337</v>
      </c>
      <c r="B403" s="133">
        <v>43307</v>
      </c>
      <c r="C403" s="48"/>
      <c r="D403" s="88"/>
      <c r="E403" s="48"/>
      <c r="F403" s="48"/>
      <c r="G403" s="48"/>
      <c r="H403" s="48"/>
      <c r="I403" s="48"/>
      <c r="J403" s="48"/>
      <c r="K403" s="33" t="s">
        <v>59</v>
      </c>
      <c r="L403" s="97" t="s">
        <v>59</v>
      </c>
    </row>
    <row r="404" spans="1:12" ht="12.65" customHeight="1" x14ac:dyDescent="0.35">
      <c r="A404" s="129" t="s">
        <v>338</v>
      </c>
      <c r="B404" s="137" t="s">
        <v>338</v>
      </c>
      <c r="C404" s="46" t="s">
        <v>106</v>
      </c>
      <c r="D404" s="86" t="s">
        <v>106</v>
      </c>
      <c r="E404" s="4">
        <v>0</v>
      </c>
      <c r="F404" s="49">
        <v>6</v>
      </c>
      <c r="G404" s="50">
        <v>0</v>
      </c>
      <c r="H404" s="51">
        <v>33967703</v>
      </c>
      <c r="I404" s="50">
        <v>0</v>
      </c>
      <c r="J404" s="49">
        <v>6.35</v>
      </c>
      <c r="K404" s="47" t="s">
        <v>312</v>
      </c>
      <c r="L404" s="99" t="s">
        <v>313</v>
      </c>
    </row>
    <row r="405" spans="1:12" ht="12.65" customHeight="1" x14ac:dyDescent="0.35">
      <c r="A405" s="131"/>
      <c r="B405" s="136"/>
      <c r="C405" s="48"/>
      <c r="D405" s="88"/>
      <c r="E405" s="48"/>
      <c r="F405" s="44"/>
      <c r="G405" s="53"/>
      <c r="H405" s="54"/>
      <c r="I405" s="53"/>
      <c r="J405" s="44"/>
      <c r="K405" s="33" t="s">
        <v>25</v>
      </c>
      <c r="L405" s="97" t="s">
        <v>25</v>
      </c>
    </row>
    <row r="406" spans="1:12" ht="12.65" customHeight="1" thickBot="1" x14ac:dyDescent="0.4">
      <c r="A406" s="134" t="s">
        <v>339</v>
      </c>
      <c r="B406" s="135">
        <v>43306</v>
      </c>
      <c r="C406" s="52"/>
      <c r="D406" s="94"/>
      <c r="E406" s="52"/>
      <c r="F406" s="55"/>
      <c r="G406" s="56"/>
      <c r="H406" s="57"/>
      <c r="I406" s="56"/>
      <c r="J406" s="55"/>
      <c r="K406" s="12" t="s">
        <v>59</v>
      </c>
      <c r="L406" s="98" t="s">
        <v>59</v>
      </c>
    </row>
    <row r="407" spans="1:12" ht="12.65" customHeight="1" x14ac:dyDescent="0.35">
      <c r="A407" s="117" t="s">
        <v>340</v>
      </c>
      <c r="B407" s="109" t="s">
        <v>340</v>
      </c>
      <c r="C407" s="46" t="s">
        <v>106</v>
      </c>
      <c r="D407" s="86" t="s">
        <v>106</v>
      </c>
      <c r="E407" s="4">
        <v>0</v>
      </c>
      <c r="F407" s="24">
        <v>32.6</v>
      </c>
      <c r="G407" s="6">
        <v>0</v>
      </c>
      <c r="H407" s="8">
        <v>2353700</v>
      </c>
      <c r="I407" s="6">
        <v>0</v>
      </c>
      <c r="J407" s="24">
        <v>32.6</v>
      </c>
      <c r="K407" s="47" t="s">
        <v>312</v>
      </c>
      <c r="L407" s="99" t="s">
        <v>313</v>
      </c>
    </row>
    <row r="408" spans="1:12" ht="12.65" customHeight="1" x14ac:dyDescent="0.35">
      <c r="A408" s="131"/>
      <c r="B408" s="136"/>
      <c r="C408" s="48"/>
      <c r="D408" s="88"/>
      <c r="E408" s="48"/>
      <c r="F408" s="48"/>
      <c r="G408" s="48"/>
      <c r="H408" s="54"/>
      <c r="I408" s="48"/>
      <c r="J408" s="58"/>
      <c r="K408" s="33" t="s">
        <v>25</v>
      </c>
      <c r="L408" s="97" t="s">
        <v>25</v>
      </c>
    </row>
    <row r="409" spans="1:12" ht="12.65" customHeight="1" thickBot="1" x14ac:dyDescent="0.4">
      <c r="A409" s="131" t="s">
        <v>341</v>
      </c>
      <c r="B409" s="133">
        <v>43305</v>
      </c>
      <c r="C409" s="48"/>
      <c r="D409" s="88"/>
      <c r="E409" s="48"/>
      <c r="F409" s="48"/>
      <c r="G409" s="48"/>
      <c r="H409" s="54"/>
      <c r="I409" s="48"/>
      <c r="J409" s="58"/>
      <c r="K409" s="12" t="s">
        <v>59</v>
      </c>
      <c r="L409" s="98" t="s">
        <v>59</v>
      </c>
    </row>
    <row r="410" spans="1:12" x14ac:dyDescent="0.35">
      <c r="A410" s="108" t="s">
        <v>342</v>
      </c>
      <c r="B410" s="138" t="s">
        <v>342</v>
      </c>
      <c r="C410" s="46" t="s">
        <v>106</v>
      </c>
      <c r="D410" s="86" t="s">
        <v>106</v>
      </c>
      <c r="E410" s="4">
        <v>0</v>
      </c>
      <c r="F410" s="26">
        <v>1.4</v>
      </c>
      <c r="G410" s="25">
        <v>0</v>
      </c>
      <c r="H410" s="4">
        <v>12052850</v>
      </c>
      <c r="I410" s="26">
        <v>0</v>
      </c>
      <c r="J410" s="26">
        <v>1.42</v>
      </c>
      <c r="K410" s="47" t="s">
        <v>312</v>
      </c>
      <c r="L410" s="99" t="s">
        <v>313</v>
      </c>
    </row>
    <row r="411" spans="1:12" x14ac:dyDescent="0.35">
      <c r="A411" s="113"/>
      <c r="B411" s="139"/>
      <c r="C411" s="48"/>
      <c r="D411" s="87"/>
      <c r="E411" s="10"/>
      <c r="F411" s="24"/>
      <c r="G411" s="23"/>
      <c r="H411" s="10"/>
      <c r="I411" s="24"/>
      <c r="J411" s="24"/>
      <c r="K411" s="33" t="s">
        <v>25</v>
      </c>
      <c r="L411" s="97" t="s">
        <v>25</v>
      </c>
    </row>
    <row r="412" spans="1:12" ht="13.5" thickBot="1" x14ac:dyDescent="0.4">
      <c r="A412" s="111" t="s">
        <v>343</v>
      </c>
      <c r="B412" s="140">
        <v>43300</v>
      </c>
      <c r="C412" s="52"/>
      <c r="D412" s="91"/>
      <c r="E412" s="28"/>
      <c r="F412" s="29"/>
      <c r="G412" s="27"/>
      <c r="H412" s="28"/>
      <c r="I412" s="29"/>
      <c r="J412" s="29"/>
      <c r="K412" s="12" t="s">
        <v>59</v>
      </c>
      <c r="L412" s="98" t="s">
        <v>59</v>
      </c>
    </row>
    <row r="413" spans="1:12" x14ac:dyDescent="0.35">
      <c r="A413" s="113" t="s">
        <v>344</v>
      </c>
      <c r="B413" s="139" t="s">
        <v>344</v>
      </c>
      <c r="C413" s="48" t="s">
        <v>106</v>
      </c>
      <c r="D413" s="87" t="s">
        <v>106</v>
      </c>
      <c r="E413" s="10">
        <v>0</v>
      </c>
      <c r="F413" s="24">
        <v>0.47</v>
      </c>
      <c r="G413" s="23">
        <v>0</v>
      </c>
      <c r="H413" s="10">
        <v>258334420</v>
      </c>
      <c r="I413" s="24">
        <v>0</v>
      </c>
      <c r="J413" s="24">
        <v>0.72</v>
      </c>
      <c r="K413" s="33" t="s">
        <v>345</v>
      </c>
      <c r="L413" s="99" t="s">
        <v>346</v>
      </c>
    </row>
    <row r="414" spans="1:12" x14ac:dyDescent="0.35">
      <c r="A414" s="113"/>
      <c r="B414" s="139"/>
      <c r="C414" s="48"/>
      <c r="D414" s="87"/>
      <c r="E414" s="10"/>
      <c r="F414" s="24"/>
      <c r="G414" s="23"/>
      <c r="H414" s="10"/>
      <c r="I414" s="24" t="s">
        <v>136</v>
      </c>
      <c r="J414" s="24"/>
      <c r="K414" s="33" t="s">
        <v>347</v>
      </c>
      <c r="L414" s="97" t="s">
        <v>348</v>
      </c>
    </row>
    <row r="415" spans="1:12" ht="13.5" thickBot="1" x14ac:dyDescent="0.4">
      <c r="A415" s="113" t="s">
        <v>349</v>
      </c>
      <c r="B415" s="141">
        <v>43299</v>
      </c>
      <c r="C415" s="48"/>
      <c r="D415" s="87"/>
      <c r="E415" s="10"/>
      <c r="F415" s="24"/>
      <c r="G415" s="23"/>
      <c r="H415" s="10"/>
      <c r="I415" s="24"/>
      <c r="J415" s="24"/>
      <c r="K415" s="33" t="s">
        <v>74</v>
      </c>
      <c r="L415" s="97" t="s">
        <v>74</v>
      </c>
    </row>
    <row r="416" spans="1:12" x14ac:dyDescent="0.35">
      <c r="A416" s="108" t="s">
        <v>350</v>
      </c>
      <c r="B416" s="138" t="s">
        <v>350</v>
      </c>
      <c r="C416" s="46" t="s">
        <v>106</v>
      </c>
      <c r="D416" s="86" t="s">
        <v>106</v>
      </c>
      <c r="E416" s="4">
        <v>0</v>
      </c>
      <c r="F416" s="26">
        <v>0.95</v>
      </c>
      <c r="G416" s="25">
        <v>0</v>
      </c>
      <c r="H416" s="4">
        <v>45059998</v>
      </c>
      <c r="I416" s="26">
        <v>0</v>
      </c>
      <c r="J416" s="26">
        <v>0.96</v>
      </c>
      <c r="K416" s="47" t="s">
        <v>312</v>
      </c>
      <c r="L416" s="99" t="s">
        <v>313</v>
      </c>
    </row>
    <row r="417" spans="1:12" x14ac:dyDescent="0.35">
      <c r="A417" s="113"/>
      <c r="B417" s="139"/>
      <c r="C417" s="48"/>
      <c r="D417" s="87"/>
      <c r="E417" s="10"/>
      <c r="F417" s="24"/>
      <c r="G417" s="23"/>
      <c r="H417" s="10"/>
      <c r="I417" s="24"/>
      <c r="J417" s="24"/>
      <c r="K417" s="33" t="s">
        <v>25</v>
      </c>
      <c r="L417" s="97" t="s">
        <v>25</v>
      </c>
    </row>
    <row r="418" spans="1:12" ht="13.5" thickBot="1" x14ac:dyDescent="0.4">
      <c r="A418" s="111" t="s">
        <v>351</v>
      </c>
      <c r="B418" s="140">
        <v>43298</v>
      </c>
      <c r="C418" s="52"/>
      <c r="D418" s="91"/>
      <c r="E418" s="28"/>
      <c r="F418" s="29"/>
      <c r="G418" s="27"/>
      <c r="H418" s="28"/>
      <c r="I418" s="29"/>
      <c r="J418" s="29"/>
      <c r="K418" s="12" t="s">
        <v>59</v>
      </c>
      <c r="L418" s="97" t="s">
        <v>59</v>
      </c>
    </row>
    <row r="419" spans="1:12" ht="14.5" x14ac:dyDescent="0.35">
      <c r="A419" s="113" t="s">
        <v>352</v>
      </c>
      <c r="B419" s="139" t="s">
        <v>352</v>
      </c>
      <c r="C419" s="48" t="s">
        <v>21</v>
      </c>
      <c r="D419" s="89" t="s">
        <v>269</v>
      </c>
      <c r="E419" s="10">
        <v>1614783</v>
      </c>
      <c r="F419" s="24">
        <v>5.75</v>
      </c>
      <c r="G419" s="23">
        <v>9.2850022499999998</v>
      </c>
      <c r="H419" s="10">
        <v>5614783</v>
      </c>
      <c r="I419" s="24">
        <v>28.759490794212351</v>
      </c>
      <c r="J419" s="24">
        <v>6.35</v>
      </c>
      <c r="K419" s="33" t="s">
        <v>99</v>
      </c>
      <c r="L419" s="99" t="s">
        <v>127</v>
      </c>
    </row>
    <row r="420" spans="1:12" x14ac:dyDescent="0.35">
      <c r="A420" s="113"/>
      <c r="B420" s="139"/>
      <c r="C420" s="48"/>
      <c r="D420" s="87"/>
      <c r="E420" s="10"/>
      <c r="F420" s="24"/>
      <c r="G420" s="23"/>
      <c r="H420" s="10"/>
      <c r="I420" s="24"/>
      <c r="J420" s="24"/>
      <c r="K420" s="33" t="s">
        <v>353</v>
      </c>
      <c r="L420" s="97" t="s">
        <v>354</v>
      </c>
    </row>
    <row r="421" spans="1:12" ht="13.5" thickBot="1" x14ac:dyDescent="0.4">
      <c r="A421" s="113" t="s">
        <v>355</v>
      </c>
      <c r="B421" s="141">
        <v>43292</v>
      </c>
      <c r="C421" s="48"/>
      <c r="D421" s="87"/>
      <c r="E421" s="10"/>
      <c r="F421" s="24"/>
      <c r="G421" s="23"/>
      <c r="H421" s="10"/>
      <c r="I421" s="24"/>
      <c r="J421" s="24"/>
      <c r="K421" s="33" t="s">
        <v>59</v>
      </c>
      <c r="L421" s="97" t="s">
        <v>59</v>
      </c>
    </row>
    <row r="422" spans="1:12" x14ac:dyDescent="0.35">
      <c r="A422" s="108" t="s">
        <v>356</v>
      </c>
      <c r="B422" s="138" t="s">
        <v>356</v>
      </c>
      <c r="C422" s="46" t="s">
        <v>106</v>
      </c>
      <c r="D422" s="86" t="s">
        <v>106</v>
      </c>
      <c r="E422" s="4">
        <v>0</v>
      </c>
      <c r="F422" s="26">
        <v>1</v>
      </c>
      <c r="G422" s="25">
        <v>0</v>
      </c>
      <c r="H422" s="4">
        <v>9000002</v>
      </c>
      <c r="I422" s="26">
        <v>0</v>
      </c>
      <c r="J422" s="26">
        <v>1.03</v>
      </c>
      <c r="K422" s="47" t="s">
        <v>312</v>
      </c>
      <c r="L422" s="99" t="s">
        <v>313</v>
      </c>
    </row>
    <row r="423" spans="1:12" x14ac:dyDescent="0.35">
      <c r="A423" s="113"/>
      <c r="B423" s="139"/>
      <c r="C423" s="48"/>
      <c r="D423" s="87"/>
      <c r="E423" s="10"/>
      <c r="F423" s="24"/>
      <c r="G423" s="23"/>
      <c r="H423" s="10"/>
      <c r="I423" s="24"/>
      <c r="J423" s="24"/>
      <c r="K423" s="33" t="s">
        <v>25</v>
      </c>
      <c r="L423" s="97" t="s">
        <v>25</v>
      </c>
    </row>
    <row r="424" spans="1:12" ht="13.5" thickBot="1" x14ac:dyDescent="0.4">
      <c r="A424" s="111" t="s">
        <v>357</v>
      </c>
      <c r="B424" s="142">
        <v>43291</v>
      </c>
      <c r="C424" s="52"/>
      <c r="D424" s="91"/>
      <c r="E424" s="28"/>
      <c r="F424" s="29"/>
      <c r="G424" s="27"/>
      <c r="H424" s="28"/>
      <c r="I424" s="29"/>
      <c r="J424" s="29"/>
      <c r="K424" s="12" t="s">
        <v>59</v>
      </c>
      <c r="L424" s="97" t="s">
        <v>59</v>
      </c>
    </row>
    <row r="425" spans="1:12" x14ac:dyDescent="0.35">
      <c r="A425" s="108" t="s">
        <v>358</v>
      </c>
      <c r="B425" s="138" t="s">
        <v>358</v>
      </c>
      <c r="C425" s="46" t="s">
        <v>106</v>
      </c>
      <c r="D425" s="86" t="s">
        <v>106</v>
      </c>
      <c r="E425" s="4">
        <v>0</v>
      </c>
      <c r="F425" s="26">
        <v>11.45</v>
      </c>
      <c r="G425" s="25">
        <v>0</v>
      </c>
      <c r="H425" s="4">
        <v>8054050</v>
      </c>
      <c r="I425" s="26">
        <v>0</v>
      </c>
      <c r="J425" s="26">
        <v>11.5</v>
      </c>
      <c r="K425" s="47" t="s">
        <v>312</v>
      </c>
      <c r="L425" s="99" t="s">
        <v>313</v>
      </c>
    </row>
    <row r="426" spans="1:12" x14ac:dyDescent="0.35">
      <c r="A426" s="113"/>
      <c r="B426" s="139"/>
      <c r="D426" s="87"/>
      <c r="E426" s="10"/>
      <c r="F426" s="24"/>
      <c r="G426" s="23"/>
      <c r="H426" s="10"/>
      <c r="I426" s="24"/>
      <c r="J426" s="24"/>
      <c r="K426" s="33" t="s">
        <v>25</v>
      </c>
      <c r="L426" s="97" t="s">
        <v>25</v>
      </c>
    </row>
    <row r="427" spans="1:12" ht="13.5" thickBot="1" x14ac:dyDescent="0.4">
      <c r="A427" s="113" t="s">
        <v>359</v>
      </c>
      <c r="B427" s="141">
        <v>43286</v>
      </c>
      <c r="C427" s="48"/>
      <c r="D427" s="87"/>
      <c r="E427" s="10"/>
      <c r="F427" s="24"/>
      <c r="G427" s="23"/>
      <c r="H427" s="10"/>
      <c r="I427" s="24"/>
      <c r="J427" s="24"/>
      <c r="K427" s="33" t="s">
        <v>59</v>
      </c>
      <c r="L427" s="97" t="s">
        <v>59</v>
      </c>
    </row>
    <row r="428" spans="1:12" x14ac:dyDescent="0.35">
      <c r="A428" s="108" t="s">
        <v>360</v>
      </c>
      <c r="B428" s="138" t="s">
        <v>360</v>
      </c>
      <c r="C428" s="46" t="s">
        <v>106</v>
      </c>
      <c r="D428" s="86" t="s">
        <v>106</v>
      </c>
      <c r="E428" s="4">
        <v>0</v>
      </c>
      <c r="F428" s="26">
        <v>25.25</v>
      </c>
      <c r="G428" s="25">
        <v>0</v>
      </c>
      <c r="H428" s="4">
        <v>1189664</v>
      </c>
      <c r="I428" s="26">
        <v>0</v>
      </c>
      <c r="J428" s="26">
        <v>25.2</v>
      </c>
      <c r="K428" s="47" t="s">
        <v>312</v>
      </c>
      <c r="L428" s="99" t="s">
        <v>313</v>
      </c>
    </row>
    <row r="429" spans="1:12" x14ac:dyDescent="0.35">
      <c r="A429" s="113"/>
      <c r="B429" s="139"/>
      <c r="C429" s="48"/>
      <c r="D429" s="87"/>
      <c r="E429" s="10"/>
      <c r="F429" s="24"/>
      <c r="G429" s="23"/>
      <c r="H429" s="10"/>
      <c r="I429" s="24"/>
      <c r="J429" s="24"/>
      <c r="K429" s="33" t="s">
        <v>25</v>
      </c>
      <c r="L429" s="97" t="s">
        <v>25</v>
      </c>
    </row>
    <row r="430" spans="1:12" ht="13.5" thickBot="1" x14ac:dyDescent="0.4">
      <c r="A430" s="111" t="s">
        <v>361</v>
      </c>
      <c r="B430" s="140">
        <v>43278</v>
      </c>
      <c r="C430" s="52"/>
      <c r="D430" s="91"/>
      <c r="E430" s="28"/>
      <c r="F430" s="29"/>
      <c r="G430" s="27"/>
      <c r="H430" s="28"/>
      <c r="I430" s="29"/>
      <c r="J430" s="29"/>
      <c r="K430" s="12" t="s">
        <v>59</v>
      </c>
      <c r="L430" s="98" t="s">
        <v>59</v>
      </c>
    </row>
    <row r="431" spans="1:12" x14ac:dyDescent="0.35">
      <c r="A431" s="108" t="s">
        <v>362</v>
      </c>
      <c r="B431" s="138" t="s">
        <v>362</v>
      </c>
      <c r="C431" s="46" t="s">
        <v>106</v>
      </c>
      <c r="D431" s="86" t="s">
        <v>106</v>
      </c>
      <c r="E431" s="4">
        <v>0</v>
      </c>
      <c r="F431" s="26">
        <v>16</v>
      </c>
      <c r="G431" s="25">
        <v>0</v>
      </c>
      <c r="H431" s="4">
        <v>1000000</v>
      </c>
      <c r="I431" s="26">
        <v>0</v>
      </c>
      <c r="J431" s="26">
        <v>18.899999999999999</v>
      </c>
      <c r="K431" s="47" t="s">
        <v>40</v>
      </c>
      <c r="L431" s="99" t="s">
        <v>363</v>
      </c>
    </row>
    <row r="432" spans="1:12" x14ac:dyDescent="0.35">
      <c r="A432" s="113"/>
      <c r="B432" s="139"/>
      <c r="C432" s="48"/>
      <c r="D432" s="87"/>
      <c r="E432" s="10"/>
      <c r="F432" s="24"/>
      <c r="G432" s="23"/>
      <c r="H432" s="10"/>
      <c r="I432" s="24"/>
      <c r="J432" s="24"/>
      <c r="K432" s="33" t="s">
        <v>42</v>
      </c>
      <c r="L432" s="97" t="s">
        <v>43</v>
      </c>
    </row>
    <row r="433" spans="1:12" ht="13.5" thickBot="1" x14ac:dyDescent="0.4">
      <c r="A433" s="111" t="s">
        <v>364</v>
      </c>
      <c r="B433" s="140">
        <v>43277</v>
      </c>
      <c r="C433" s="52"/>
      <c r="D433" s="91"/>
      <c r="E433" s="28"/>
      <c r="F433" s="29"/>
      <c r="G433" s="27"/>
      <c r="H433" s="28"/>
      <c r="I433" s="29"/>
      <c r="J433" s="29"/>
      <c r="K433" s="12" t="s">
        <v>59</v>
      </c>
      <c r="L433" s="97" t="s">
        <v>59</v>
      </c>
    </row>
    <row r="434" spans="1:12" x14ac:dyDescent="0.35">
      <c r="A434" s="108" t="s">
        <v>365</v>
      </c>
      <c r="B434" s="138" t="s">
        <v>365</v>
      </c>
      <c r="C434" s="46" t="s">
        <v>106</v>
      </c>
      <c r="D434" s="86" t="s">
        <v>106</v>
      </c>
      <c r="E434" s="4">
        <v>0</v>
      </c>
      <c r="F434" s="26">
        <v>6.65</v>
      </c>
      <c r="G434" s="25">
        <v>0</v>
      </c>
      <c r="H434" s="4">
        <v>5116359</v>
      </c>
      <c r="I434" s="26">
        <v>0</v>
      </c>
      <c r="J434" s="26">
        <v>6.7</v>
      </c>
      <c r="K434" s="47" t="s">
        <v>312</v>
      </c>
      <c r="L434" s="99" t="s">
        <v>313</v>
      </c>
    </row>
    <row r="435" spans="1:12" x14ac:dyDescent="0.35">
      <c r="A435" s="113"/>
      <c r="B435" s="139"/>
      <c r="C435" s="48"/>
      <c r="D435" s="87"/>
      <c r="E435" s="10"/>
      <c r="F435" s="24"/>
      <c r="G435" s="23"/>
      <c r="H435" s="10"/>
      <c r="I435" s="24"/>
      <c r="J435" s="24"/>
      <c r="K435" s="33" t="s">
        <v>25</v>
      </c>
      <c r="L435" s="97" t="s">
        <v>25</v>
      </c>
    </row>
    <row r="436" spans="1:12" ht="13.5" thickBot="1" x14ac:dyDescent="0.4">
      <c r="A436" s="111" t="s">
        <v>366</v>
      </c>
      <c r="B436" s="142" t="s">
        <v>367</v>
      </c>
      <c r="C436" s="52"/>
      <c r="D436" s="91"/>
      <c r="E436" s="28"/>
      <c r="F436" s="29"/>
      <c r="G436" s="27"/>
      <c r="H436" s="28"/>
      <c r="I436" s="29"/>
      <c r="J436" s="29"/>
      <c r="K436" s="12" t="s">
        <v>59</v>
      </c>
      <c r="L436" s="98" t="s">
        <v>59</v>
      </c>
    </row>
    <row r="437" spans="1:12" x14ac:dyDescent="0.35">
      <c r="A437" s="108" t="s">
        <v>368</v>
      </c>
      <c r="B437" s="138" t="s">
        <v>368</v>
      </c>
      <c r="C437" s="46" t="s">
        <v>106</v>
      </c>
      <c r="D437" s="86" t="s">
        <v>106</v>
      </c>
      <c r="E437" s="4">
        <v>0</v>
      </c>
      <c r="F437" s="26">
        <v>21.1</v>
      </c>
      <c r="G437" s="25">
        <v>0</v>
      </c>
      <c r="H437" s="4">
        <v>5000014</v>
      </c>
      <c r="I437" s="26">
        <v>0</v>
      </c>
      <c r="J437" s="26">
        <v>21.2</v>
      </c>
      <c r="K437" s="47" t="s">
        <v>312</v>
      </c>
      <c r="L437" s="99" t="s">
        <v>313</v>
      </c>
    </row>
    <row r="438" spans="1:12" x14ac:dyDescent="0.35">
      <c r="A438" s="113"/>
      <c r="B438" s="139"/>
      <c r="C438" s="48"/>
      <c r="D438" s="87"/>
      <c r="E438" s="10"/>
      <c r="F438" s="24"/>
      <c r="G438" s="23"/>
      <c r="H438" s="10"/>
      <c r="I438" s="24"/>
      <c r="K438" s="33" t="s">
        <v>25</v>
      </c>
      <c r="L438" s="97" t="s">
        <v>25</v>
      </c>
    </row>
    <row r="439" spans="1:12" ht="13.5" thickBot="1" x14ac:dyDescent="0.4">
      <c r="A439" s="113" t="s">
        <v>369</v>
      </c>
      <c r="B439" s="141">
        <v>43196</v>
      </c>
      <c r="C439" s="48"/>
      <c r="D439" s="87"/>
      <c r="E439" s="10"/>
      <c r="F439" s="24"/>
      <c r="G439" s="23"/>
      <c r="H439" s="10"/>
      <c r="I439" s="24"/>
      <c r="K439" s="33" t="s">
        <v>59</v>
      </c>
      <c r="L439" s="97" t="s">
        <v>59</v>
      </c>
    </row>
    <row r="440" spans="1:12" x14ac:dyDescent="0.35">
      <c r="A440" s="108" t="s">
        <v>370</v>
      </c>
      <c r="B440" s="138" t="s">
        <v>370</v>
      </c>
      <c r="C440" s="46" t="s">
        <v>106</v>
      </c>
      <c r="D440" s="86" t="s">
        <v>106</v>
      </c>
      <c r="E440" s="4">
        <v>0</v>
      </c>
      <c r="F440" s="26">
        <v>10.4</v>
      </c>
      <c r="G440" s="25">
        <v>0</v>
      </c>
      <c r="H440" s="4">
        <v>14681486</v>
      </c>
      <c r="I440" s="26">
        <v>0</v>
      </c>
      <c r="J440" s="26">
        <v>11.2</v>
      </c>
      <c r="K440" s="47" t="s">
        <v>312</v>
      </c>
      <c r="L440" s="99" t="s">
        <v>313</v>
      </c>
    </row>
    <row r="441" spans="1:12" x14ac:dyDescent="0.35">
      <c r="A441" s="113"/>
      <c r="B441" s="139"/>
      <c r="C441" s="48"/>
      <c r="D441" s="87"/>
      <c r="E441" s="10"/>
      <c r="F441" s="24"/>
      <c r="G441" s="23"/>
      <c r="H441" s="10"/>
      <c r="I441" s="24"/>
      <c r="J441" s="24"/>
      <c r="K441" s="33" t="s">
        <v>25</v>
      </c>
      <c r="L441" s="97" t="s">
        <v>25</v>
      </c>
    </row>
    <row r="442" spans="1:12" ht="13.5" thickBot="1" x14ac:dyDescent="0.4">
      <c r="A442" s="111" t="s">
        <v>371</v>
      </c>
      <c r="B442" s="140" t="s">
        <v>372</v>
      </c>
      <c r="C442" s="52"/>
      <c r="D442" s="91"/>
      <c r="E442" s="28"/>
      <c r="F442" s="29"/>
      <c r="G442" s="27"/>
      <c r="H442" s="28"/>
      <c r="I442" s="29"/>
      <c r="J442" s="29"/>
      <c r="K442" s="12" t="s">
        <v>59</v>
      </c>
      <c r="L442" s="98" t="s">
        <v>59</v>
      </c>
    </row>
    <row r="443" spans="1:12" x14ac:dyDescent="0.35">
      <c r="A443" s="108" t="s">
        <v>373</v>
      </c>
      <c r="B443" s="138" t="s">
        <v>373</v>
      </c>
      <c r="C443" s="46" t="s">
        <v>106</v>
      </c>
      <c r="D443" s="86" t="s">
        <v>106</v>
      </c>
      <c r="E443" s="4">
        <v>0</v>
      </c>
      <c r="F443" s="26">
        <v>10</v>
      </c>
      <c r="G443" s="25">
        <v>0</v>
      </c>
      <c r="H443" s="4">
        <v>2059986</v>
      </c>
      <c r="I443" s="26">
        <v>0</v>
      </c>
      <c r="J443" s="26">
        <v>10</v>
      </c>
      <c r="K443" s="47" t="s">
        <v>312</v>
      </c>
      <c r="L443" s="99" t="s">
        <v>313</v>
      </c>
    </row>
    <row r="444" spans="1:12" x14ac:dyDescent="0.35">
      <c r="A444" s="113"/>
      <c r="B444" s="139"/>
      <c r="C444" s="48"/>
      <c r="D444" s="87"/>
      <c r="E444" s="10"/>
      <c r="F444" s="24"/>
      <c r="G444" s="23"/>
      <c r="H444" s="10"/>
      <c r="I444" s="24"/>
      <c r="J444" s="24"/>
      <c r="K444" s="33" t="s">
        <v>25</v>
      </c>
      <c r="L444" s="97" t="s">
        <v>25</v>
      </c>
    </row>
    <row r="445" spans="1:12" ht="13.5" thickBot="1" x14ac:dyDescent="0.4">
      <c r="A445" s="111" t="s">
        <v>374</v>
      </c>
      <c r="B445" s="140">
        <v>43159</v>
      </c>
      <c r="C445" s="52"/>
      <c r="D445" s="91"/>
      <c r="E445" s="28"/>
      <c r="F445" s="29"/>
      <c r="G445" s="27"/>
      <c r="H445" s="28"/>
      <c r="I445" s="29"/>
      <c r="J445" s="29"/>
      <c r="K445" s="12" t="s">
        <v>59</v>
      </c>
      <c r="L445" s="97" t="s">
        <v>59</v>
      </c>
    </row>
    <row r="446" spans="1:12" ht="12.65" customHeight="1" x14ac:dyDescent="0.35">
      <c r="A446" s="113" t="s">
        <v>375</v>
      </c>
      <c r="B446" s="139" t="s">
        <v>375</v>
      </c>
      <c r="C446" s="48" t="s">
        <v>106</v>
      </c>
      <c r="D446" s="87" t="s">
        <v>106</v>
      </c>
      <c r="E446" s="10">
        <v>0</v>
      </c>
      <c r="F446" s="24">
        <v>4.1500000000000004</v>
      </c>
      <c r="G446" s="23">
        <v>0</v>
      </c>
      <c r="H446" s="10">
        <v>2850483</v>
      </c>
      <c r="I446" s="24">
        <v>0</v>
      </c>
      <c r="J446" s="6">
        <v>5.85</v>
      </c>
      <c r="K446" s="6" t="s">
        <v>40</v>
      </c>
      <c r="L446" s="99" t="s">
        <v>363</v>
      </c>
    </row>
    <row r="447" spans="1:12" ht="12.65" customHeight="1" x14ac:dyDescent="0.35">
      <c r="A447" s="113"/>
      <c r="B447" s="139"/>
      <c r="C447" s="48"/>
      <c r="D447" s="87"/>
      <c r="E447" s="10"/>
      <c r="F447" s="24"/>
      <c r="G447" s="23"/>
      <c r="H447" s="10"/>
      <c r="I447" s="24"/>
      <c r="K447" s="33" t="s">
        <v>42</v>
      </c>
      <c r="L447" s="97" t="s">
        <v>43</v>
      </c>
    </row>
    <row r="448" spans="1:12" ht="12.65" customHeight="1" thickBot="1" x14ac:dyDescent="0.4">
      <c r="A448" s="113" t="s">
        <v>376</v>
      </c>
      <c r="B448" s="141">
        <v>43158</v>
      </c>
      <c r="C448" s="48"/>
      <c r="D448" s="87"/>
      <c r="E448" s="10"/>
      <c r="F448" s="24"/>
      <c r="G448" s="23"/>
      <c r="H448" s="10"/>
      <c r="I448" s="24"/>
      <c r="K448" s="33" t="s">
        <v>59</v>
      </c>
      <c r="L448" s="97" t="s">
        <v>59</v>
      </c>
    </row>
    <row r="449" spans="1:12" ht="12.65" customHeight="1" x14ac:dyDescent="0.35">
      <c r="A449" s="108" t="s">
        <v>377</v>
      </c>
      <c r="B449" s="138" t="s">
        <v>377</v>
      </c>
      <c r="C449" s="46" t="s">
        <v>70</v>
      </c>
      <c r="D449" s="86" t="s">
        <v>22</v>
      </c>
      <c r="E449" s="4">
        <v>39130435</v>
      </c>
      <c r="F449" s="26">
        <v>16.5</v>
      </c>
      <c r="G449" s="25">
        <v>645.65217749999999</v>
      </c>
      <c r="H449" s="4">
        <v>151676341</v>
      </c>
      <c r="I449" s="26">
        <v>25.798641200080109</v>
      </c>
      <c r="J449" s="1">
        <v>16</v>
      </c>
      <c r="K449" s="1" t="s">
        <v>312</v>
      </c>
      <c r="L449" s="99" t="s">
        <v>313</v>
      </c>
    </row>
    <row r="450" spans="1:12" ht="12.65" customHeight="1" x14ac:dyDescent="0.35">
      <c r="A450" s="113"/>
      <c r="B450" s="139"/>
      <c r="C450" s="48"/>
      <c r="D450" s="87"/>
      <c r="E450" s="10"/>
      <c r="F450" s="24"/>
      <c r="G450" s="23"/>
      <c r="H450" s="10"/>
      <c r="I450" s="24"/>
      <c r="K450" s="6" t="s">
        <v>378</v>
      </c>
      <c r="L450" s="97" t="s">
        <v>379</v>
      </c>
    </row>
    <row r="451" spans="1:12" ht="12.65" customHeight="1" thickBot="1" x14ac:dyDescent="0.4">
      <c r="A451" s="111" t="s">
        <v>380</v>
      </c>
      <c r="B451" s="140">
        <v>43137</v>
      </c>
      <c r="C451" s="52"/>
      <c r="D451" s="91"/>
      <c r="E451" s="28"/>
      <c r="F451" s="29"/>
      <c r="G451" s="27"/>
      <c r="H451" s="28"/>
      <c r="I451" s="29"/>
      <c r="J451" s="13"/>
      <c r="K451" s="13" t="s">
        <v>74</v>
      </c>
      <c r="L451" s="101" t="s">
        <v>74</v>
      </c>
    </row>
    <row r="452" spans="1:12" ht="12.65" customHeight="1" x14ac:dyDescent="0.35">
      <c r="A452" s="113" t="s">
        <v>381</v>
      </c>
      <c r="B452" s="139" t="s">
        <v>381</v>
      </c>
      <c r="C452" s="48" t="s">
        <v>106</v>
      </c>
      <c r="D452" s="87" t="s">
        <v>106</v>
      </c>
      <c r="E452" s="10">
        <v>0</v>
      </c>
      <c r="F452" s="24">
        <v>9.5</v>
      </c>
      <c r="G452" s="23">
        <v>0</v>
      </c>
      <c r="H452" s="6">
        <v>5242105</v>
      </c>
      <c r="I452" s="24">
        <v>0</v>
      </c>
      <c r="K452" s="47" t="s">
        <v>312</v>
      </c>
      <c r="L452" s="97" t="s">
        <v>313</v>
      </c>
    </row>
    <row r="453" spans="1:12" ht="12.65" customHeight="1" x14ac:dyDescent="0.35">
      <c r="A453" s="113"/>
      <c r="B453" s="139"/>
      <c r="C453" s="48"/>
      <c r="D453" s="87"/>
      <c r="E453" s="10"/>
      <c r="F453" s="24"/>
      <c r="G453" s="23"/>
      <c r="I453" s="24"/>
      <c r="K453" s="33" t="s">
        <v>25</v>
      </c>
      <c r="L453" s="97" t="s">
        <v>25</v>
      </c>
    </row>
    <row r="454" spans="1:12" ht="12.65" customHeight="1" thickBot="1" x14ac:dyDescent="0.4">
      <c r="A454" s="113" t="s">
        <v>382</v>
      </c>
      <c r="B454" s="141">
        <v>43112</v>
      </c>
      <c r="C454" s="48"/>
      <c r="D454" s="87"/>
      <c r="E454" s="10"/>
      <c r="F454" s="24"/>
      <c r="G454" s="23"/>
      <c r="I454" s="24"/>
      <c r="K454" s="12" t="s">
        <v>59</v>
      </c>
      <c r="L454" s="97" t="s">
        <v>59</v>
      </c>
    </row>
    <row r="455" spans="1:12" ht="12.65" customHeight="1" x14ac:dyDescent="0.35">
      <c r="A455" s="108" t="s">
        <v>383</v>
      </c>
      <c r="B455" s="138" t="s">
        <v>383</v>
      </c>
      <c r="C455" s="46" t="s">
        <v>106</v>
      </c>
      <c r="D455" s="86" t="s">
        <v>106</v>
      </c>
      <c r="E455" s="4">
        <v>0</v>
      </c>
      <c r="F455" s="26">
        <v>1</v>
      </c>
      <c r="G455" s="25">
        <v>0</v>
      </c>
      <c r="H455" s="4">
        <v>78500000</v>
      </c>
      <c r="I455" s="26">
        <v>0</v>
      </c>
      <c r="J455" s="1">
        <v>1.04</v>
      </c>
      <c r="K455" s="47" t="s">
        <v>312</v>
      </c>
      <c r="L455" s="99" t="s">
        <v>313</v>
      </c>
    </row>
    <row r="456" spans="1:12" ht="12.65" customHeight="1" x14ac:dyDescent="0.35">
      <c r="A456" s="113"/>
      <c r="B456" s="139"/>
      <c r="C456" s="48"/>
      <c r="D456" s="87"/>
      <c r="E456" s="10"/>
      <c r="F456" s="24"/>
      <c r="G456" s="23"/>
      <c r="I456" s="24"/>
      <c r="K456" s="33" t="s">
        <v>25</v>
      </c>
      <c r="L456" s="97" t="s">
        <v>25</v>
      </c>
    </row>
    <row r="457" spans="1:12" ht="12.65" customHeight="1" thickBot="1" x14ac:dyDescent="0.4">
      <c r="A457" s="111" t="s">
        <v>384</v>
      </c>
      <c r="B457" s="140">
        <v>43098</v>
      </c>
      <c r="C457" s="52"/>
      <c r="D457" s="91"/>
      <c r="E457" s="28"/>
      <c r="F457" s="29"/>
      <c r="G457" s="27"/>
      <c r="H457" s="13"/>
      <c r="I457" s="29"/>
      <c r="J457" s="13"/>
      <c r="K457" s="12" t="s">
        <v>59</v>
      </c>
      <c r="L457" s="98" t="s">
        <v>59</v>
      </c>
    </row>
    <row r="458" spans="1:12" ht="12.65" customHeight="1" x14ac:dyDescent="0.35">
      <c r="A458" s="108" t="s">
        <v>385</v>
      </c>
      <c r="B458" s="138" t="s">
        <v>385</v>
      </c>
      <c r="C458" s="46" t="s">
        <v>106</v>
      </c>
      <c r="D458" s="86" t="s">
        <v>106</v>
      </c>
      <c r="E458" s="4">
        <v>0</v>
      </c>
      <c r="F458" s="26">
        <v>1.33</v>
      </c>
      <c r="G458" s="25">
        <v>0</v>
      </c>
      <c r="H458" s="4">
        <v>14377358</v>
      </c>
      <c r="I458" s="26">
        <v>0</v>
      </c>
      <c r="J458" s="1">
        <v>1.33</v>
      </c>
      <c r="K458" s="47" t="s">
        <v>312</v>
      </c>
      <c r="L458" s="99" t="s">
        <v>313</v>
      </c>
    </row>
    <row r="459" spans="1:12" ht="12.65" customHeight="1" x14ac:dyDescent="0.35">
      <c r="A459" s="113"/>
      <c r="B459" s="139"/>
      <c r="C459" s="48"/>
      <c r="D459" s="87"/>
      <c r="E459" s="10"/>
      <c r="F459" s="24"/>
      <c r="G459" s="23"/>
      <c r="H459" s="10"/>
      <c r="I459" s="24"/>
      <c r="K459" s="33" t="s">
        <v>25</v>
      </c>
      <c r="L459" s="97" t="s">
        <v>25</v>
      </c>
    </row>
    <row r="460" spans="1:12" ht="12.65" customHeight="1" thickBot="1" x14ac:dyDescent="0.4">
      <c r="A460" s="111" t="s">
        <v>386</v>
      </c>
      <c r="B460" s="140">
        <v>43096</v>
      </c>
      <c r="C460" s="52"/>
      <c r="D460" s="91"/>
      <c r="E460" s="28"/>
      <c r="F460" s="29"/>
      <c r="G460" s="27"/>
      <c r="H460" s="28"/>
      <c r="I460" s="29"/>
      <c r="J460" s="13"/>
      <c r="K460" s="33" t="s">
        <v>59</v>
      </c>
      <c r="L460" s="97" t="s">
        <v>59</v>
      </c>
    </row>
    <row r="461" spans="1:12" ht="12.65" customHeight="1" x14ac:dyDescent="0.35">
      <c r="A461" s="113" t="s">
        <v>387</v>
      </c>
      <c r="B461" s="139" t="s">
        <v>387</v>
      </c>
      <c r="C461" s="48" t="s">
        <v>106</v>
      </c>
      <c r="D461" s="87" t="s">
        <v>106</v>
      </c>
      <c r="E461" s="10">
        <v>0</v>
      </c>
      <c r="F461" s="24">
        <v>1.1499999999999999</v>
      </c>
      <c r="G461" s="23">
        <v>0</v>
      </c>
      <c r="H461" s="10">
        <v>11000008</v>
      </c>
      <c r="I461" s="24">
        <v>0</v>
      </c>
      <c r="J461" s="6">
        <v>1.1499999999999999</v>
      </c>
      <c r="K461" s="47" t="s">
        <v>312</v>
      </c>
      <c r="L461" s="99" t="s">
        <v>313</v>
      </c>
    </row>
    <row r="462" spans="1:12" ht="12.65" customHeight="1" x14ac:dyDescent="0.35">
      <c r="A462" s="113"/>
      <c r="B462" s="139"/>
      <c r="C462" s="48"/>
      <c r="D462" s="87"/>
      <c r="E462" s="10"/>
      <c r="F462" s="24"/>
      <c r="G462" s="23"/>
      <c r="H462" s="10"/>
      <c r="I462" s="24"/>
      <c r="K462" s="33" t="s">
        <v>25</v>
      </c>
      <c r="L462" s="97" t="s">
        <v>25</v>
      </c>
    </row>
    <row r="463" spans="1:12" ht="12.65" customHeight="1" thickBot="1" x14ac:dyDescent="0.4">
      <c r="A463" s="113" t="s">
        <v>386</v>
      </c>
      <c r="B463" s="141">
        <v>43096</v>
      </c>
      <c r="C463" s="48"/>
      <c r="D463" s="87"/>
      <c r="E463" s="10"/>
      <c r="F463" s="24"/>
      <c r="G463" s="23"/>
      <c r="H463" s="10"/>
      <c r="I463" s="24"/>
      <c r="K463" s="33" t="s">
        <v>59</v>
      </c>
      <c r="L463" s="97" t="s">
        <v>59</v>
      </c>
    </row>
    <row r="464" spans="1:12" ht="12.65" customHeight="1" x14ac:dyDescent="0.35">
      <c r="A464" s="108" t="s">
        <v>388</v>
      </c>
      <c r="B464" s="138" t="s">
        <v>388</v>
      </c>
      <c r="C464" s="46" t="s">
        <v>106</v>
      </c>
      <c r="D464" s="86" t="s">
        <v>106</v>
      </c>
      <c r="E464" s="4">
        <v>0</v>
      </c>
      <c r="F464" s="26">
        <v>14.2</v>
      </c>
      <c r="G464" s="25">
        <v>0</v>
      </c>
      <c r="H464" s="4">
        <v>1979469</v>
      </c>
      <c r="I464" s="26">
        <v>0</v>
      </c>
      <c r="J464" s="1">
        <v>14.2</v>
      </c>
      <c r="K464" s="47" t="s">
        <v>312</v>
      </c>
      <c r="L464" s="99" t="s">
        <v>313</v>
      </c>
    </row>
    <row r="465" spans="1:12" ht="12.65" customHeight="1" x14ac:dyDescent="0.35">
      <c r="A465" s="113" t="s">
        <v>389</v>
      </c>
      <c r="B465" s="139" t="s">
        <v>389</v>
      </c>
      <c r="C465" s="48"/>
      <c r="D465" s="87"/>
      <c r="E465" s="10"/>
      <c r="F465" s="24"/>
      <c r="G465" s="23"/>
      <c r="H465" s="10"/>
      <c r="I465" s="24"/>
      <c r="K465" s="33" t="s">
        <v>25</v>
      </c>
      <c r="L465" s="97" t="s">
        <v>25</v>
      </c>
    </row>
    <row r="466" spans="1:12" ht="12.65" customHeight="1" thickBot="1" x14ac:dyDescent="0.4">
      <c r="A466" s="111" t="s">
        <v>390</v>
      </c>
      <c r="B466" s="140">
        <v>43091</v>
      </c>
      <c r="C466" s="52"/>
      <c r="D466" s="91"/>
      <c r="E466" s="28"/>
      <c r="F466" s="29"/>
      <c r="G466" s="27"/>
      <c r="H466" s="28"/>
      <c r="I466" s="29"/>
      <c r="J466" s="13"/>
      <c r="K466" s="33" t="s">
        <v>59</v>
      </c>
      <c r="L466" s="97" t="s">
        <v>59</v>
      </c>
    </row>
    <row r="467" spans="1:12" ht="12.65" customHeight="1" x14ac:dyDescent="0.35">
      <c r="A467" s="113" t="s">
        <v>391</v>
      </c>
      <c r="B467" s="139" t="s">
        <v>391</v>
      </c>
      <c r="C467" s="48" t="s">
        <v>106</v>
      </c>
      <c r="D467" s="87" t="s">
        <v>106</v>
      </c>
      <c r="E467" s="10">
        <v>0</v>
      </c>
      <c r="F467" s="24">
        <v>5.66</v>
      </c>
      <c r="G467" s="23">
        <v>0</v>
      </c>
      <c r="H467" s="10">
        <v>5348500</v>
      </c>
      <c r="I467" s="24">
        <v>0</v>
      </c>
      <c r="J467" s="6">
        <v>5.66</v>
      </c>
      <c r="K467" s="47" t="s">
        <v>312</v>
      </c>
      <c r="L467" s="99" t="s">
        <v>313</v>
      </c>
    </row>
    <row r="468" spans="1:12" ht="12.65" customHeight="1" x14ac:dyDescent="0.35">
      <c r="A468" s="113"/>
      <c r="B468" s="139"/>
      <c r="C468" s="48"/>
      <c r="D468" s="87"/>
      <c r="E468" s="10"/>
      <c r="F468" s="24"/>
      <c r="G468" s="23"/>
      <c r="I468" s="24"/>
      <c r="K468" s="33" t="s">
        <v>25</v>
      </c>
      <c r="L468" s="97" t="s">
        <v>25</v>
      </c>
    </row>
    <row r="469" spans="1:12" ht="12.65" customHeight="1" thickBot="1" x14ac:dyDescent="0.4">
      <c r="A469" s="113" t="s">
        <v>392</v>
      </c>
      <c r="B469" s="141">
        <v>43082</v>
      </c>
      <c r="C469" s="48"/>
      <c r="D469" s="87"/>
      <c r="E469" s="10"/>
      <c r="F469" s="24"/>
      <c r="G469" s="23"/>
      <c r="I469" s="24"/>
      <c r="K469" s="33" t="s">
        <v>59</v>
      </c>
      <c r="L469" s="97" t="s">
        <v>59</v>
      </c>
    </row>
    <row r="470" spans="1:12" ht="12.65" customHeight="1" x14ac:dyDescent="0.35">
      <c r="A470" s="108" t="s">
        <v>393</v>
      </c>
      <c r="B470" s="138" t="s">
        <v>393</v>
      </c>
      <c r="C470" s="46" t="s">
        <v>21</v>
      </c>
      <c r="D470" s="89" t="s">
        <v>269</v>
      </c>
      <c r="E470" s="4">
        <v>1477822</v>
      </c>
      <c r="F470" s="26">
        <v>2.0299999999999998</v>
      </c>
      <c r="G470" s="25">
        <v>2.9999786599999996</v>
      </c>
      <c r="H470" s="4">
        <v>21233472</v>
      </c>
      <c r="I470" s="26">
        <v>6.9598697754187349</v>
      </c>
      <c r="J470" s="1">
        <v>2.19</v>
      </c>
      <c r="K470" s="46" t="s">
        <v>238</v>
      </c>
      <c r="L470" s="99" t="s">
        <v>114</v>
      </c>
    </row>
    <row r="471" spans="1:12" ht="12.65" customHeight="1" x14ac:dyDescent="0.35">
      <c r="A471" s="113"/>
      <c r="B471" s="139"/>
      <c r="C471" s="48"/>
      <c r="D471" s="87"/>
      <c r="E471" s="10"/>
      <c r="F471" s="24"/>
      <c r="G471" s="23"/>
      <c r="H471" s="10"/>
      <c r="I471" s="24"/>
      <c r="K471" s="48" t="s">
        <v>115</v>
      </c>
      <c r="L471" s="97" t="s">
        <v>116</v>
      </c>
    </row>
    <row r="472" spans="1:12" ht="12.65" customHeight="1" thickBot="1" x14ac:dyDescent="0.4">
      <c r="A472" s="111" t="s">
        <v>394</v>
      </c>
      <c r="B472" s="140">
        <v>43070</v>
      </c>
      <c r="C472" s="52"/>
      <c r="D472" s="91"/>
      <c r="E472" s="28"/>
      <c r="F472" s="29"/>
      <c r="G472" s="27"/>
      <c r="H472" s="28"/>
      <c r="I472" s="29"/>
      <c r="J472" s="13"/>
      <c r="K472" s="52" t="s">
        <v>395</v>
      </c>
      <c r="L472" s="97" t="s">
        <v>59</v>
      </c>
    </row>
    <row r="473" spans="1:12" ht="12.65" customHeight="1" x14ac:dyDescent="0.35">
      <c r="A473" s="108" t="s">
        <v>396</v>
      </c>
      <c r="B473" s="138" t="s">
        <v>396</v>
      </c>
      <c r="C473" s="46" t="s">
        <v>106</v>
      </c>
      <c r="D473" s="86" t="s">
        <v>106</v>
      </c>
      <c r="E473" s="4">
        <v>0</v>
      </c>
      <c r="F473" s="26">
        <v>10.55</v>
      </c>
      <c r="G473" s="25">
        <v>0</v>
      </c>
      <c r="H473" s="4">
        <v>11292420</v>
      </c>
      <c r="I473" s="26">
        <v>0</v>
      </c>
      <c r="J473" s="1">
        <v>10.55</v>
      </c>
      <c r="K473" s="47" t="s">
        <v>312</v>
      </c>
      <c r="L473" s="99" t="s">
        <v>313</v>
      </c>
    </row>
    <row r="474" spans="1:12" ht="12.65" customHeight="1" x14ac:dyDescent="0.35">
      <c r="A474" s="113"/>
      <c r="B474" s="139"/>
      <c r="C474" s="48"/>
      <c r="D474" s="87"/>
      <c r="E474" s="10"/>
      <c r="F474" s="24"/>
      <c r="G474" s="23"/>
      <c r="I474" s="24"/>
      <c r="K474" s="33" t="s">
        <v>25</v>
      </c>
      <c r="L474" s="97" t="s">
        <v>25</v>
      </c>
    </row>
    <row r="475" spans="1:12" ht="12.65" customHeight="1" thickBot="1" x14ac:dyDescent="0.4">
      <c r="A475" s="113" t="s">
        <v>397</v>
      </c>
      <c r="B475" s="141">
        <v>43041</v>
      </c>
      <c r="C475" s="48"/>
      <c r="D475" s="91"/>
      <c r="E475" s="10"/>
      <c r="F475" s="24"/>
      <c r="G475" s="23"/>
      <c r="I475" s="24"/>
      <c r="K475" s="33" t="s">
        <v>59</v>
      </c>
      <c r="L475" s="97" t="s">
        <v>59</v>
      </c>
    </row>
    <row r="476" spans="1:12" ht="12.65" customHeight="1" x14ac:dyDescent="0.35">
      <c r="A476" s="108" t="s">
        <v>398</v>
      </c>
      <c r="B476" s="138" t="s">
        <v>398</v>
      </c>
      <c r="C476" s="46" t="s">
        <v>21</v>
      </c>
      <c r="D476" s="89" t="s">
        <v>269</v>
      </c>
      <c r="E476" s="4">
        <v>529600</v>
      </c>
      <c r="F476" s="59">
        <v>1.77</v>
      </c>
      <c r="G476" s="25">
        <v>0.937392</v>
      </c>
      <c r="H476" s="4">
        <v>8865610</v>
      </c>
      <c r="I476" s="26">
        <v>5.9736442275263633</v>
      </c>
      <c r="J476" s="1">
        <v>1.94</v>
      </c>
      <c r="K476" s="1" t="s">
        <v>40</v>
      </c>
      <c r="L476" s="99" t="s">
        <v>363</v>
      </c>
    </row>
    <row r="477" spans="1:12" ht="12.65" customHeight="1" x14ac:dyDescent="0.35">
      <c r="A477" s="113"/>
      <c r="B477" s="139"/>
      <c r="C477" s="48" t="s">
        <v>21</v>
      </c>
      <c r="D477" s="88" t="s">
        <v>269</v>
      </c>
      <c r="E477" s="10">
        <v>1896450</v>
      </c>
      <c r="F477" s="24">
        <v>1.86</v>
      </c>
      <c r="G477" s="23">
        <v>3.5273970000000001</v>
      </c>
      <c r="I477" s="24">
        <v>21.391083072681969</v>
      </c>
      <c r="K477" s="6" t="s">
        <v>42</v>
      </c>
      <c r="L477" s="97" t="s">
        <v>43</v>
      </c>
    </row>
    <row r="478" spans="1:12" ht="12.65" customHeight="1" thickBot="1" x14ac:dyDescent="0.4">
      <c r="A478" s="113" t="s">
        <v>399</v>
      </c>
      <c r="B478" s="141">
        <v>43039</v>
      </c>
      <c r="C478" s="48" t="s">
        <v>77</v>
      </c>
      <c r="D478" s="87" t="s">
        <v>77</v>
      </c>
      <c r="E478" s="10">
        <v>2426050</v>
      </c>
      <c r="F478" s="24"/>
      <c r="G478" s="23">
        <v>4.4647889999999997</v>
      </c>
      <c r="I478" s="24">
        <v>27.364727300208333</v>
      </c>
      <c r="K478" s="6" t="s">
        <v>59</v>
      </c>
      <c r="L478" s="97" t="s">
        <v>59</v>
      </c>
    </row>
    <row r="479" spans="1:12" ht="12.65" customHeight="1" x14ac:dyDescent="0.35">
      <c r="A479" s="108" t="s">
        <v>400</v>
      </c>
      <c r="B479" s="138" t="s">
        <v>400</v>
      </c>
      <c r="C479" s="46" t="s">
        <v>70</v>
      </c>
      <c r="D479" s="86" t="s">
        <v>22</v>
      </c>
      <c r="E479" s="4">
        <v>17922812</v>
      </c>
      <c r="F479" s="26">
        <v>31.65</v>
      </c>
      <c r="G479" s="25">
        <v>567.2569997999999</v>
      </c>
      <c r="H479" s="4">
        <v>47966587</v>
      </c>
      <c r="I479" s="25">
        <f>(E479*100)/H479</f>
        <v>37.365201739285723</v>
      </c>
      <c r="J479" s="26">
        <v>30</v>
      </c>
      <c r="K479" s="1" t="s">
        <v>312</v>
      </c>
      <c r="L479" s="99" t="s">
        <v>313</v>
      </c>
    </row>
    <row r="480" spans="1:12" ht="12.65" customHeight="1" x14ac:dyDescent="0.35">
      <c r="A480" s="113"/>
      <c r="B480" s="139"/>
      <c r="C480" s="48" t="s">
        <v>21</v>
      </c>
      <c r="D480" s="88" t="s">
        <v>269</v>
      </c>
      <c r="E480" s="10">
        <v>3159557</v>
      </c>
      <c r="F480" s="24"/>
      <c r="G480" s="23">
        <v>99.999979049999993</v>
      </c>
      <c r="I480" s="24">
        <v>6.5869956517856902</v>
      </c>
      <c r="K480" s="6" t="s">
        <v>378</v>
      </c>
      <c r="L480" s="97" t="s">
        <v>379</v>
      </c>
    </row>
    <row r="481" spans="1:12" ht="12.65" customHeight="1" thickBot="1" x14ac:dyDescent="0.4">
      <c r="A481" s="113" t="s">
        <v>401</v>
      </c>
      <c r="B481" s="141">
        <v>43028</v>
      </c>
      <c r="C481" s="48" t="s">
        <v>77</v>
      </c>
      <c r="D481" s="87" t="s">
        <v>77</v>
      </c>
      <c r="E481" s="10">
        <f>SUM(E479+E480)</f>
        <v>21082369</v>
      </c>
      <c r="F481" s="24"/>
      <c r="G481" s="23">
        <v>667.25697884999988</v>
      </c>
      <c r="I481" s="24">
        <v>43.952197391071415</v>
      </c>
      <c r="K481" s="6" t="s">
        <v>74</v>
      </c>
      <c r="L481" s="101" t="s">
        <v>74</v>
      </c>
    </row>
    <row r="482" spans="1:12" ht="12.65" customHeight="1" x14ac:dyDescent="0.35">
      <c r="A482" s="108" t="s">
        <v>402</v>
      </c>
      <c r="B482" s="138" t="s">
        <v>402</v>
      </c>
      <c r="C482" s="46" t="s">
        <v>106</v>
      </c>
      <c r="D482" s="86" t="s">
        <v>106</v>
      </c>
      <c r="E482" s="4">
        <v>0</v>
      </c>
      <c r="F482" s="26">
        <v>2</v>
      </c>
      <c r="G482" s="26">
        <v>0</v>
      </c>
      <c r="H482" s="4">
        <v>3517500</v>
      </c>
      <c r="I482" s="26">
        <v>0</v>
      </c>
      <c r="J482" s="1">
        <v>2.09</v>
      </c>
      <c r="K482" s="47" t="s">
        <v>312</v>
      </c>
      <c r="L482" s="99" t="s">
        <v>313</v>
      </c>
    </row>
    <row r="483" spans="1:12" ht="12.65" customHeight="1" x14ac:dyDescent="0.35">
      <c r="A483" s="113"/>
      <c r="B483" s="139"/>
      <c r="C483" s="48"/>
      <c r="D483" s="87"/>
      <c r="E483" s="10"/>
      <c r="F483" s="24"/>
      <c r="G483" s="24"/>
      <c r="I483" s="24"/>
      <c r="K483" s="33" t="s">
        <v>25</v>
      </c>
      <c r="L483" s="97" t="s">
        <v>25</v>
      </c>
    </row>
    <row r="484" spans="1:12" ht="12.65" customHeight="1" thickBot="1" x14ac:dyDescent="0.4">
      <c r="A484" s="111" t="s">
        <v>403</v>
      </c>
      <c r="B484" s="140">
        <v>42999</v>
      </c>
      <c r="C484" s="52"/>
      <c r="D484" s="91"/>
      <c r="E484" s="28"/>
      <c r="F484" s="29"/>
      <c r="G484" s="29"/>
      <c r="H484" s="13"/>
      <c r="I484" s="29"/>
      <c r="J484" s="13"/>
      <c r="K484" s="12" t="s">
        <v>59</v>
      </c>
      <c r="L484" s="98" t="s">
        <v>59</v>
      </c>
    </row>
    <row r="485" spans="1:12" ht="12.65" customHeight="1" x14ac:dyDescent="0.35">
      <c r="A485" s="108" t="s">
        <v>404</v>
      </c>
      <c r="B485" s="138" t="s">
        <v>404</v>
      </c>
      <c r="C485" s="46" t="s">
        <v>106</v>
      </c>
      <c r="D485" s="86" t="s">
        <v>106</v>
      </c>
      <c r="E485" s="4">
        <v>0</v>
      </c>
      <c r="F485" s="26">
        <v>15.01</v>
      </c>
      <c r="G485" s="26">
        <v>0</v>
      </c>
      <c r="H485" s="4">
        <v>4950004</v>
      </c>
      <c r="I485" s="26">
        <v>0</v>
      </c>
      <c r="J485" s="1">
        <v>15.01</v>
      </c>
      <c r="K485" s="47" t="s">
        <v>312</v>
      </c>
      <c r="L485" s="99" t="s">
        <v>313</v>
      </c>
    </row>
    <row r="486" spans="1:12" ht="12.65" customHeight="1" x14ac:dyDescent="0.35">
      <c r="A486" s="113"/>
      <c r="B486" s="139"/>
      <c r="C486" s="48"/>
      <c r="D486" s="87"/>
      <c r="E486" s="10"/>
      <c r="F486" s="24"/>
      <c r="G486" s="24"/>
      <c r="I486" s="24"/>
      <c r="K486" s="33" t="s">
        <v>25</v>
      </c>
      <c r="L486" s="97" t="s">
        <v>25</v>
      </c>
    </row>
    <row r="487" spans="1:12" ht="12.65" customHeight="1" thickBot="1" x14ac:dyDescent="0.4">
      <c r="A487" s="111" t="s">
        <v>405</v>
      </c>
      <c r="B487" s="140" t="s">
        <v>406</v>
      </c>
      <c r="C487" s="52"/>
      <c r="D487" s="91"/>
      <c r="E487" s="28"/>
      <c r="F487" s="29"/>
      <c r="G487" s="29"/>
      <c r="H487" s="13"/>
      <c r="I487" s="29"/>
      <c r="J487" s="13"/>
      <c r="K487" s="12" t="s">
        <v>59</v>
      </c>
      <c r="L487" s="98" t="s">
        <v>59</v>
      </c>
    </row>
    <row r="488" spans="1:12" ht="12.65" customHeight="1" x14ac:dyDescent="0.35">
      <c r="A488" s="108" t="s">
        <v>407</v>
      </c>
      <c r="B488" s="138" t="s">
        <v>407</v>
      </c>
      <c r="C488" s="1" t="s">
        <v>106</v>
      </c>
      <c r="D488" s="86" t="s">
        <v>106</v>
      </c>
      <c r="E488" s="1">
        <v>0</v>
      </c>
      <c r="F488" s="26">
        <v>19.48</v>
      </c>
      <c r="G488" s="26">
        <v>0</v>
      </c>
      <c r="H488" s="4">
        <v>5028013</v>
      </c>
      <c r="I488" s="26">
        <v>0</v>
      </c>
      <c r="J488" s="1">
        <v>19.48</v>
      </c>
      <c r="K488" s="47" t="s">
        <v>312</v>
      </c>
      <c r="L488" s="99" t="s">
        <v>313</v>
      </c>
    </row>
    <row r="489" spans="1:12" ht="12.65" customHeight="1" x14ac:dyDescent="0.35">
      <c r="A489" s="113"/>
      <c r="B489" s="139"/>
      <c r="C489" s="48"/>
      <c r="D489" s="87"/>
      <c r="E489" s="10"/>
      <c r="F489" s="24"/>
      <c r="G489" s="24"/>
      <c r="I489" s="24"/>
      <c r="K489" s="33" t="s">
        <v>25</v>
      </c>
      <c r="L489" s="97" t="s">
        <v>25</v>
      </c>
    </row>
    <row r="490" spans="1:12" ht="12.65" customHeight="1" thickBot="1" x14ac:dyDescent="0.4">
      <c r="A490" s="113" t="s">
        <v>408</v>
      </c>
      <c r="B490" s="141">
        <v>42941</v>
      </c>
      <c r="C490" s="48"/>
      <c r="D490" s="87"/>
      <c r="E490" s="10"/>
      <c r="F490" s="24"/>
      <c r="G490" s="24"/>
      <c r="I490" s="24"/>
      <c r="K490" s="33" t="s">
        <v>59</v>
      </c>
      <c r="L490" s="97" t="s">
        <v>59</v>
      </c>
    </row>
    <row r="491" spans="1:12" ht="12.65" customHeight="1" x14ac:dyDescent="0.35">
      <c r="A491" s="108" t="s">
        <v>409</v>
      </c>
      <c r="B491" s="138" t="s">
        <v>409</v>
      </c>
      <c r="C491" s="1" t="s">
        <v>106</v>
      </c>
      <c r="D491" s="86" t="s">
        <v>106</v>
      </c>
      <c r="E491" s="1">
        <v>0</v>
      </c>
      <c r="F491" s="26">
        <v>5.29</v>
      </c>
      <c r="G491" s="26">
        <v>0</v>
      </c>
      <c r="H491" s="4">
        <v>93384900</v>
      </c>
      <c r="I491" s="26">
        <v>0</v>
      </c>
      <c r="J491" s="1">
        <v>5.29</v>
      </c>
      <c r="K491" s="47" t="s">
        <v>312</v>
      </c>
      <c r="L491" s="99" t="s">
        <v>313</v>
      </c>
    </row>
    <row r="492" spans="1:12" ht="12.65" customHeight="1" x14ac:dyDescent="0.35">
      <c r="A492" s="113"/>
      <c r="B492" s="139"/>
      <c r="C492" s="48"/>
      <c r="D492" s="87"/>
      <c r="E492" s="10"/>
      <c r="F492" s="24"/>
      <c r="G492" s="24"/>
      <c r="H492" s="10"/>
      <c r="I492" s="24"/>
      <c r="K492" s="33" t="s">
        <v>25</v>
      </c>
      <c r="L492" s="97" t="s">
        <v>25</v>
      </c>
    </row>
    <row r="493" spans="1:12" ht="12.65" customHeight="1" thickBot="1" x14ac:dyDescent="0.4">
      <c r="A493" s="111" t="s">
        <v>410</v>
      </c>
      <c r="B493" s="140">
        <v>42940</v>
      </c>
      <c r="C493" s="52"/>
      <c r="D493" s="91"/>
      <c r="E493" s="28"/>
      <c r="F493" s="29"/>
      <c r="G493" s="29"/>
      <c r="H493" s="28"/>
      <c r="I493" s="29"/>
      <c r="J493" s="13"/>
      <c r="K493" s="12" t="s">
        <v>59</v>
      </c>
      <c r="L493" s="98" t="s">
        <v>59</v>
      </c>
    </row>
    <row r="494" spans="1:12" x14ac:dyDescent="0.35">
      <c r="A494" s="108" t="s">
        <v>411</v>
      </c>
      <c r="B494" s="138" t="s">
        <v>411</v>
      </c>
      <c r="C494" s="1" t="s">
        <v>106</v>
      </c>
      <c r="D494" s="86" t="s">
        <v>106</v>
      </c>
      <c r="E494" s="1">
        <v>0</v>
      </c>
      <c r="F494" s="26">
        <v>2.3780000000000001</v>
      </c>
      <c r="G494" s="26">
        <v>0</v>
      </c>
      <c r="H494" s="4">
        <v>23140460</v>
      </c>
      <c r="I494" s="26">
        <v>0</v>
      </c>
      <c r="J494" s="1">
        <v>2.38</v>
      </c>
      <c r="K494" s="47" t="s">
        <v>68</v>
      </c>
      <c r="L494" s="99" t="s">
        <v>181</v>
      </c>
    </row>
    <row r="495" spans="1:12" x14ac:dyDescent="0.35">
      <c r="A495" s="113"/>
      <c r="B495" s="139"/>
      <c r="C495" s="48"/>
      <c r="D495" s="87"/>
      <c r="E495" s="10"/>
      <c r="F495" s="24"/>
      <c r="G495" s="24"/>
      <c r="I495" s="24"/>
      <c r="K495" s="33" t="s">
        <v>412</v>
      </c>
      <c r="L495" s="97" t="s">
        <v>188</v>
      </c>
    </row>
    <row r="496" spans="1:12" ht="13.5" thickBot="1" x14ac:dyDescent="0.4">
      <c r="A496" s="111" t="s">
        <v>410</v>
      </c>
      <c r="B496" s="140">
        <v>42940</v>
      </c>
      <c r="C496" s="48"/>
      <c r="D496" s="87"/>
      <c r="E496" s="10"/>
      <c r="F496" s="29"/>
      <c r="G496" s="29"/>
      <c r="H496" s="13"/>
      <c r="I496" s="29"/>
      <c r="J496" s="13"/>
      <c r="K496" s="12" t="s">
        <v>74</v>
      </c>
      <c r="L496" s="101" t="s">
        <v>74</v>
      </c>
    </row>
    <row r="497" spans="1:12" x14ac:dyDescent="0.35">
      <c r="A497" s="108" t="s">
        <v>413</v>
      </c>
      <c r="B497" s="138" t="s">
        <v>413</v>
      </c>
      <c r="C497" s="1" t="s">
        <v>106</v>
      </c>
      <c r="D497" s="86" t="s">
        <v>106</v>
      </c>
      <c r="E497" s="1">
        <v>0</v>
      </c>
      <c r="F497" s="26">
        <v>1.9</v>
      </c>
      <c r="G497" s="26">
        <v>0</v>
      </c>
      <c r="H497" s="4">
        <v>5503503</v>
      </c>
      <c r="I497" s="26">
        <v>0</v>
      </c>
      <c r="J497" s="1">
        <v>1.9</v>
      </c>
      <c r="K497" s="47" t="s">
        <v>312</v>
      </c>
      <c r="L497" s="99" t="s">
        <v>313</v>
      </c>
    </row>
    <row r="498" spans="1:12" x14ac:dyDescent="0.35">
      <c r="A498" s="113"/>
      <c r="B498" s="139"/>
      <c r="C498" s="48"/>
      <c r="D498" s="87"/>
      <c r="E498" s="10"/>
      <c r="F498" s="24"/>
      <c r="G498" s="24"/>
      <c r="I498" s="24"/>
      <c r="K498" s="33" t="s">
        <v>25</v>
      </c>
      <c r="L498" s="97" t="s">
        <v>25</v>
      </c>
    </row>
    <row r="499" spans="1:12" ht="13.5" thickBot="1" x14ac:dyDescent="0.4">
      <c r="A499" s="111" t="s">
        <v>414</v>
      </c>
      <c r="B499" s="140" t="s">
        <v>415</v>
      </c>
      <c r="C499" s="52"/>
      <c r="D499" s="91"/>
      <c r="E499" s="28"/>
      <c r="F499" s="29"/>
      <c r="G499" s="29"/>
      <c r="H499" s="13"/>
      <c r="I499" s="29"/>
      <c r="J499" s="13"/>
      <c r="K499" s="12" t="s">
        <v>59</v>
      </c>
      <c r="L499" s="98" t="s">
        <v>59</v>
      </c>
    </row>
    <row r="500" spans="1:12" x14ac:dyDescent="0.35">
      <c r="A500" s="108" t="s">
        <v>416</v>
      </c>
      <c r="B500" s="138" t="s">
        <v>416</v>
      </c>
      <c r="C500" s="1" t="s">
        <v>106</v>
      </c>
      <c r="D500" s="86" t="s">
        <v>106</v>
      </c>
      <c r="E500" s="1">
        <v>0</v>
      </c>
      <c r="F500" s="26">
        <v>62</v>
      </c>
      <c r="G500" s="26">
        <v>0</v>
      </c>
      <c r="H500" s="4">
        <v>19951100</v>
      </c>
      <c r="I500" s="26">
        <v>0</v>
      </c>
      <c r="J500" s="26">
        <v>62</v>
      </c>
      <c r="K500" s="47" t="s">
        <v>40</v>
      </c>
      <c r="L500" s="99" t="s">
        <v>41</v>
      </c>
    </row>
    <row r="501" spans="1:12" x14ac:dyDescent="0.35">
      <c r="A501" s="113"/>
      <c r="B501" s="139"/>
      <c r="C501" s="48"/>
      <c r="D501" s="87"/>
      <c r="E501" s="10"/>
      <c r="F501" s="24"/>
      <c r="G501" s="24"/>
      <c r="I501" s="24"/>
      <c r="K501" s="33" t="s">
        <v>230</v>
      </c>
      <c r="L501" s="97" t="s">
        <v>273</v>
      </c>
    </row>
    <row r="502" spans="1:12" ht="13.5" thickBot="1" x14ac:dyDescent="0.4">
      <c r="A502" s="113" t="s">
        <v>417</v>
      </c>
      <c r="B502" s="141">
        <v>42930</v>
      </c>
      <c r="C502" s="48"/>
      <c r="D502" s="87"/>
      <c r="E502" s="10"/>
      <c r="F502" s="24"/>
      <c r="G502" s="24"/>
      <c r="I502" s="24"/>
      <c r="K502" s="13" t="s">
        <v>74</v>
      </c>
      <c r="L502" s="101" t="s">
        <v>74</v>
      </c>
    </row>
    <row r="503" spans="1:12" ht="15.75" customHeight="1" x14ac:dyDescent="0.35">
      <c r="A503" s="108" t="s">
        <v>418</v>
      </c>
      <c r="B503" s="138" t="s">
        <v>418</v>
      </c>
      <c r="C503" s="1" t="s">
        <v>106</v>
      </c>
      <c r="D503" s="86" t="s">
        <v>106</v>
      </c>
      <c r="E503" s="1">
        <v>0</v>
      </c>
      <c r="F503" s="26">
        <v>4.78</v>
      </c>
      <c r="G503" s="26">
        <v>0</v>
      </c>
      <c r="H503" s="4">
        <v>5000000</v>
      </c>
      <c r="I503" s="26">
        <v>0</v>
      </c>
      <c r="J503" s="26">
        <v>4.78</v>
      </c>
      <c r="K503" s="47" t="s">
        <v>312</v>
      </c>
      <c r="L503" s="99" t="s">
        <v>313</v>
      </c>
    </row>
    <row r="504" spans="1:12" ht="12.75" customHeight="1" x14ac:dyDescent="0.35">
      <c r="A504" s="113"/>
      <c r="B504" s="139"/>
      <c r="C504" s="48"/>
      <c r="D504" s="87"/>
      <c r="E504" s="10"/>
      <c r="F504" s="24"/>
      <c r="G504" s="24"/>
      <c r="I504" s="24"/>
      <c r="K504" s="33" t="s">
        <v>25</v>
      </c>
      <c r="L504" s="97" t="s">
        <v>25</v>
      </c>
    </row>
    <row r="505" spans="1:12" ht="13.5" thickBot="1" x14ac:dyDescent="0.4">
      <c r="A505" s="113" t="s">
        <v>419</v>
      </c>
      <c r="B505" s="139">
        <v>42927</v>
      </c>
      <c r="C505" s="48"/>
      <c r="D505" s="87"/>
      <c r="E505" s="10"/>
      <c r="F505" s="24"/>
      <c r="G505" s="24"/>
      <c r="I505" s="24"/>
      <c r="K505" s="33" t="s">
        <v>59</v>
      </c>
      <c r="L505" s="97" t="s">
        <v>59</v>
      </c>
    </row>
    <row r="506" spans="1:12" x14ac:dyDescent="0.35">
      <c r="A506" s="108" t="s">
        <v>420</v>
      </c>
      <c r="B506" s="138" t="s">
        <v>420</v>
      </c>
      <c r="C506" s="1" t="s">
        <v>106</v>
      </c>
      <c r="D506" s="86" t="s">
        <v>106</v>
      </c>
      <c r="E506" s="1">
        <v>0</v>
      </c>
      <c r="F506" s="26">
        <v>79</v>
      </c>
      <c r="G506" s="26">
        <v>0</v>
      </c>
      <c r="H506" s="4">
        <v>26000000</v>
      </c>
      <c r="I506" s="26">
        <v>0</v>
      </c>
      <c r="J506" s="26">
        <v>100</v>
      </c>
      <c r="K506" s="47" t="s">
        <v>312</v>
      </c>
      <c r="L506" s="99" t="s">
        <v>313</v>
      </c>
    </row>
    <row r="507" spans="1:12" x14ac:dyDescent="0.35">
      <c r="A507" s="113"/>
      <c r="B507" s="139"/>
      <c r="C507" s="48"/>
      <c r="D507" s="87"/>
      <c r="E507" s="10"/>
      <c r="F507" s="24"/>
      <c r="G507" s="24"/>
      <c r="I507" s="24"/>
      <c r="K507" s="33" t="s">
        <v>25</v>
      </c>
      <c r="L507" s="97" t="s">
        <v>25</v>
      </c>
    </row>
    <row r="508" spans="1:12" ht="13.5" thickBot="1" x14ac:dyDescent="0.4">
      <c r="A508" s="113" t="s">
        <v>421</v>
      </c>
      <c r="B508" s="141" t="s">
        <v>422</v>
      </c>
      <c r="C508" s="48"/>
      <c r="D508" s="87"/>
      <c r="E508" s="10"/>
      <c r="F508" s="24"/>
      <c r="G508" s="24"/>
      <c r="I508" s="24"/>
      <c r="K508" s="33" t="s">
        <v>59</v>
      </c>
      <c r="L508" s="97" t="s">
        <v>59</v>
      </c>
    </row>
    <row r="509" spans="1:12" x14ac:dyDescent="0.35">
      <c r="A509" s="108" t="s">
        <v>423</v>
      </c>
      <c r="B509" s="138" t="s">
        <v>423</v>
      </c>
      <c r="C509" s="1" t="s">
        <v>106</v>
      </c>
      <c r="D509" s="86" t="s">
        <v>106</v>
      </c>
      <c r="E509" s="1">
        <v>0</v>
      </c>
      <c r="F509" s="26">
        <v>2.13</v>
      </c>
      <c r="G509" s="26">
        <v>0</v>
      </c>
      <c r="H509" s="4">
        <v>9000000</v>
      </c>
      <c r="I509" s="26">
        <v>0</v>
      </c>
      <c r="J509" s="1">
        <v>2.13</v>
      </c>
      <c r="K509" s="47" t="s">
        <v>312</v>
      </c>
      <c r="L509" s="99" t="s">
        <v>313</v>
      </c>
    </row>
    <row r="510" spans="1:12" x14ac:dyDescent="0.35">
      <c r="A510" s="113"/>
      <c r="B510" s="139"/>
      <c r="C510" s="48"/>
      <c r="D510" s="87"/>
      <c r="E510" s="10"/>
      <c r="F510" s="24"/>
      <c r="G510" s="24"/>
      <c r="I510" s="24"/>
      <c r="K510" s="33" t="s">
        <v>25</v>
      </c>
      <c r="L510" s="97" t="s">
        <v>25</v>
      </c>
    </row>
    <row r="511" spans="1:12" ht="13.5" thickBot="1" x14ac:dyDescent="0.4">
      <c r="A511" s="111" t="s">
        <v>424</v>
      </c>
      <c r="B511" s="142" t="s">
        <v>425</v>
      </c>
      <c r="C511" s="52"/>
      <c r="D511" s="91"/>
      <c r="E511" s="28"/>
      <c r="F511" s="29"/>
      <c r="G511" s="29"/>
      <c r="H511" s="13"/>
      <c r="I511" s="29"/>
      <c r="J511" s="13"/>
      <c r="K511" s="33" t="s">
        <v>59</v>
      </c>
      <c r="L511" s="97" t="s">
        <v>59</v>
      </c>
    </row>
    <row r="512" spans="1:12" ht="14.5" x14ac:dyDescent="0.35">
      <c r="A512" s="113" t="s">
        <v>426</v>
      </c>
      <c r="B512" s="139" t="s">
        <v>426</v>
      </c>
      <c r="C512" s="1" t="s">
        <v>21</v>
      </c>
      <c r="D512" s="89" t="s">
        <v>269</v>
      </c>
      <c r="E512" s="10">
        <v>625000000</v>
      </c>
      <c r="F512" s="24">
        <v>1.1000000000000001</v>
      </c>
      <c r="G512" s="24">
        <v>687.5</v>
      </c>
      <c r="H512" s="10">
        <v>1610302121</v>
      </c>
      <c r="I512" s="24">
        <v>38.812592484935315</v>
      </c>
      <c r="J512" s="6">
        <v>1.17</v>
      </c>
      <c r="K512" s="1" t="s">
        <v>312</v>
      </c>
      <c r="L512" s="99" t="s">
        <v>313</v>
      </c>
    </row>
    <row r="513" spans="1:12" x14ac:dyDescent="0.35">
      <c r="A513" s="113"/>
      <c r="B513" s="139"/>
      <c r="C513" s="48" t="s">
        <v>427</v>
      </c>
      <c r="D513" s="87" t="s">
        <v>427</v>
      </c>
      <c r="E513" s="10">
        <v>62500000</v>
      </c>
      <c r="F513" s="24"/>
      <c r="G513" s="24">
        <v>68.75</v>
      </c>
      <c r="I513" s="24"/>
      <c r="K513" s="6" t="s">
        <v>428</v>
      </c>
      <c r="L513" s="97" t="s">
        <v>429</v>
      </c>
    </row>
    <row r="514" spans="1:12" ht="13.5" thickBot="1" x14ac:dyDescent="0.4">
      <c r="A514" s="113" t="s">
        <v>430</v>
      </c>
      <c r="B514" s="141">
        <v>42916</v>
      </c>
      <c r="C514" s="52" t="s">
        <v>77</v>
      </c>
      <c r="D514" s="91" t="s">
        <v>77</v>
      </c>
      <c r="E514" s="10">
        <v>687500000</v>
      </c>
      <c r="F514" s="24"/>
      <c r="G514" s="24">
        <v>756.25</v>
      </c>
      <c r="I514" s="24"/>
      <c r="K514" s="13" t="s">
        <v>74</v>
      </c>
      <c r="L514" s="101" t="s">
        <v>74</v>
      </c>
    </row>
    <row r="515" spans="1:12" ht="14.5" x14ac:dyDescent="0.35">
      <c r="A515" s="108" t="s">
        <v>431</v>
      </c>
      <c r="B515" s="138" t="s">
        <v>431</v>
      </c>
      <c r="C515" s="1" t="s">
        <v>21</v>
      </c>
      <c r="D515" s="89" t="s">
        <v>269</v>
      </c>
      <c r="E515" s="4">
        <v>9373333</v>
      </c>
      <c r="F515" s="26">
        <v>1.5</v>
      </c>
      <c r="G515" s="26">
        <v>14.0599995</v>
      </c>
      <c r="H515" s="4">
        <v>25710333</v>
      </c>
      <c r="I515" s="26">
        <v>36.457454673963191</v>
      </c>
      <c r="J515" s="26">
        <v>2</v>
      </c>
      <c r="K515" s="47" t="s">
        <v>286</v>
      </c>
      <c r="L515" s="99" t="s">
        <v>220</v>
      </c>
    </row>
    <row r="516" spans="1:12" x14ac:dyDescent="0.35">
      <c r="A516" s="113"/>
      <c r="B516" s="139"/>
      <c r="C516" s="48"/>
      <c r="D516" s="87"/>
      <c r="E516" s="10"/>
      <c r="F516" s="24"/>
      <c r="G516" s="24"/>
      <c r="I516" s="24"/>
      <c r="K516" s="33" t="s">
        <v>432</v>
      </c>
      <c r="L516" s="97" t="s">
        <v>433</v>
      </c>
    </row>
    <row r="517" spans="1:12" ht="13.5" thickBot="1" x14ac:dyDescent="0.4">
      <c r="A517" s="111" t="s">
        <v>434</v>
      </c>
      <c r="B517" s="140">
        <v>42905</v>
      </c>
      <c r="C517" s="52"/>
      <c r="D517" s="91"/>
      <c r="E517" s="28"/>
      <c r="F517" s="29"/>
      <c r="G517" s="29"/>
      <c r="H517" s="13"/>
      <c r="I517" s="29"/>
      <c r="J517" s="13"/>
      <c r="K517" s="12" t="s">
        <v>59</v>
      </c>
      <c r="L517" s="98" t="s">
        <v>59</v>
      </c>
    </row>
    <row r="518" spans="1:12" x14ac:dyDescent="0.35">
      <c r="A518" s="113" t="s">
        <v>435</v>
      </c>
      <c r="B518" s="139" t="s">
        <v>435</v>
      </c>
      <c r="C518" s="1" t="s">
        <v>21</v>
      </c>
      <c r="D518" s="86" t="s">
        <v>22</v>
      </c>
      <c r="E518" s="10">
        <v>5393000</v>
      </c>
      <c r="F518" s="24">
        <v>10</v>
      </c>
      <c r="G518" s="24">
        <v>53.93</v>
      </c>
      <c r="H518" s="10">
        <v>5403000</v>
      </c>
      <c r="I518" s="24">
        <v>99.814917638349058</v>
      </c>
      <c r="J518" s="24">
        <v>10.1</v>
      </c>
      <c r="K518" s="47" t="s">
        <v>312</v>
      </c>
      <c r="L518" s="99" t="s">
        <v>313</v>
      </c>
    </row>
    <row r="519" spans="1:12" x14ac:dyDescent="0.35">
      <c r="A519" s="113"/>
      <c r="B519" s="139"/>
      <c r="C519" s="48"/>
      <c r="D519" s="87"/>
      <c r="E519" s="10"/>
      <c r="F519" s="24"/>
      <c r="G519" s="24"/>
      <c r="I519" s="24"/>
      <c r="K519" s="33" t="s">
        <v>25</v>
      </c>
      <c r="L519" s="97" t="s">
        <v>25</v>
      </c>
    </row>
    <row r="520" spans="1:12" ht="13.5" thickBot="1" x14ac:dyDescent="0.4">
      <c r="A520" s="113" t="s">
        <v>436</v>
      </c>
      <c r="B520" s="141">
        <v>42871</v>
      </c>
      <c r="C520" s="48"/>
      <c r="D520" s="87"/>
      <c r="E520" s="10"/>
      <c r="F520" s="24"/>
      <c r="G520" s="24"/>
      <c r="I520" s="24"/>
      <c r="K520" s="33" t="s">
        <v>59</v>
      </c>
      <c r="L520" s="97" t="s">
        <v>59</v>
      </c>
    </row>
    <row r="521" spans="1:12" x14ac:dyDescent="0.35">
      <c r="A521" s="108" t="s">
        <v>437</v>
      </c>
      <c r="B521" s="138" t="s">
        <v>437</v>
      </c>
      <c r="C521" s="46" t="s">
        <v>70</v>
      </c>
      <c r="D521" s="86" t="s">
        <v>22</v>
      </c>
      <c r="E521" s="4">
        <v>155388877</v>
      </c>
      <c r="F521" s="26">
        <v>5.6</v>
      </c>
      <c r="G521" s="26">
        <v>870.17771119999998</v>
      </c>
      <c r="H521" s="4">
        <v>575514360</v>
      </c>
      <c r="I521" s="26">
        <v>26.999999965248477</v>
      </c>
      <c r="J521" s="1">
        <v>5.35</v>
      </c>
      <c r="K521" s="47" t="s">
        <v>286</v>
      </c>
      <c r="L521" s="99" t="s">
        <v>220</v>
      </c>
    </row>
    <row r="522" spans="1:12" ht="26" x14ac:dyDescent="0.35">
      <c r="A522" s="113"/>
      <c r="B522" s="139"/>
      <c r="C522" s="48" t="s">
        <v>427</v>
      </c>
      <c r="D522" s="87" t="s">
        <v>427</v>
      </c>
      <c r="E522" s="10">
        <v>22108770</v>
      </c>
      <c r="F522" s="24"/>
      <c r="G522" s="24">
        <v>123.80911199999998</v>
      </c>
      <c r="I522" s="24">
        <v>3.8415670462158409</v>
      </c>
      <c r="K522" s="33" t="s">
        <v>221</v>
      </c>
      <c r="L522" s="97" t="s">
        <v>222</v>
      </c>
    </row>
    <row r="523" spans="1:12" ht="13.5" thickBot="1" x14ac:dyDescent="0.4">
      <c r="A523" s="111" t="s">
        <v>438</v>
      </c>
      <c r="B523" s="140">
        <v>42832</v>
      </c>
      <c r="C523" s="52" t="s">
        <v>77</v>
      </c>
      <c r="D523" s="91" t="s">
        <v>77</v>
      </c>
      <c r="E523" s="28">
        <v>177497647</v>
      </c>
      <c r="F523" s="29"/>
      <c r="G523" s="29">
        <v>993.9868232</v>
      </c>
      <c r="H523" s="13"/>
      <c r="I523" s="29">
        <v>30.841567011464317</v>
      </c>
      <c r="J523" s="13"/>
      <c r="K523" s="12" t="s">
        <v>74</v>
      </c>
      <c r="L523" s="101" t="s">
        <v>74</v>
      </c>
    </row>
    <row r="524" spans="1:12" x14ac:dyDescent="0.35">
      <c r="A524" s="108" t="s">
        <v>439</v>
      </c>
      <c r="B524" s="138" t="s">
        <v>439</v>
      </c>
      <c r="C524" s="46" t="s">
        <v>70</v>
      </c>
      <c r="D524" s="86" t="s">
        <v>22</v>
      </c>
      <c r="E524" s="4">
        <v>37018320</v>
      </c>
      <c r="F524" s="26">
        <v>16.46</v>
      </c>
      <c r="G524" s="26">
        <v>609.32154720000005</v>
      </c>
      <c r="H524" s="4">
        <v>79005034</v>
      </c>
      <c r="I524" s="26">
        <v>46.855647198379792</v>
      </c>
      <c r="J524" s="1">
        <v>16.98</v>
      </c>
      <c r="K524" s="1" t="s">
        <v>312</v>
      </c>
      <c r="L524" s="99" t="s">
        <v>313</v>
      </c>
    </row>
    <row r="525" spans="1:12" x14ac:dyDescent="0.35">
      <c r="A525" s="113"/>
      <c r="B525" s="139"/>
      <c r="C525" s="48" t="s">
        <v>427</v>
      </c>
      <c r="D525" s="87" t="s">
        <v>427</v>
      </c>
      <c r="E525" s="10">
        <v>4014687</v>
      </c>
      <c r="F525" s="24"/>
      <c r="G525" s="24">
        <v>66.081748020000006</v>
      </c>
      <c r="H525" s="10"/>
      <c r="I525" s="24">
        <v>5.0815584738562354</v>
      </c>
      <c r="L525" s="97"/>
    </row>
    <row r="526" spans="1:12" ht="14.5" x14ac:dyDescent="0.35">
      <c r="A526" s="113"/>
      <c r="B526" s="139"/>
      <c r="C526" s="48" t="s">
        <v>21</v>
      </c>
      <c r="D526" s="88" t="s">
        <v>269</v>
      </c>
      <c r="E526" s="10">
        <v>6075334</v>
      </c>
      <c r="F526" s="24"/>
      <c r="G526" s="24">
        <v>99.999997640000004</v>
      </c>
      <c r="I526" s="24">
        <v>7.6898061964000926</v>
      </c>
      <c r="K526" s="6" t="s">
        <v>378</v>
      </c>
      <c r="L526" s="97" t="s">
        <v>379</v>
      </c>
    </row>
    <row r="527" spans="1:12" ht="13.5" thickBot="1" x14ac:dyDescent="0.4">
      <c r="A527" s="113" t="s">
        <v>440</v>
      </c>
      <c r="B527" s="141" t="s">
        <v>440</v>
      </c>
      <c r="C527" s="48" t="s">
        <v>77</v>
      </c>
      <c r="D527" s="87" t="s">
        <v>77</v>
      </c>
      <c r="E527" s="10">
        <v>47108341</v>
      </c>
      <c r="F527" s="24"/>
      <c r="G527" s="24">
        <v>775.40329285999997</v>
      </c>
      <c r="I527" s="24">
        <v>59.627011868636117</v>
      </c>
      <c r="K527" s="6" t="s">
        <v>74</v>
      </c>
      <c r="L527" s="101" t="s">
        <v>74</v>
      </c>
    </row>
    <row r="528" spans="1:12" x14ac:dyDescent="0.35">
      <c r="A528" s="108" t="s">
        <v>441</v>
      </c>
      <c r="B528" s="138" t="s">
        <v>441</v>
      </c>
      <c r="C528" s="1" t="s">
        <v>106</v>
      </c>
      <c r="D528" s="86" t="s">
        <v>106</v>
      </c>
      <c r="E528" s="1">
        <v>0</v>
      </c>
      <c r="F528" s="25">
        <v>33.6</v>
      </c>
      <c r="G528" s="26">
        <v>0</v>
      </c>
      <c r="H528" s="4">
        <v>5000000</v>
      </c>
      <c r="I528" s="1">
        <v>0</v>
      </c>
      <c r="J528" s="26">
        <v>33.6</v>
      </c>
      <c r="K528" s="47" t="s">
        <v>312</v>
      </c>
      <c r="L528" s="99" t="s">
        <v>313</v>
      </c>
    </row>
    <row r="529" spans="1:12" x14ac:dyDescent="0.35">
      <c r="A529" s="113"/>
      <c r="B529" s="139"/>
      <c r="C529" s="48"/>
      <c r="D529" s="87"/>
      <c r="E529" s="10"/>
      <c r="F529" s="24"/>
      <c r="G529" s="24"/>
      <c r="K529" s="33" t="s">
        <v>25</v>
      </c>
      <c r="L529" s="97" t="s">
        <v>25</v>
      </c>
    </row>
    <row r="530" spans="1:12" ht="13.5" thickBot="1" x14ac:dyDescent="0.4">
      <c r="A530" s="113" t="s">
        <v>442</v>
      </c>
      <c r="B530" s="141">
        <v>42816</v>
      </c>
      <c r="C530" s="48"/>
      <c r="D530" s="87"/>
      <c r="E530" s="10"/>
      <c r="F530" s="24"/>
      <c r="G530" s="24"/>
      <c r="K530" s="33" t="s">
        <v>59</v>
      </c>
      <c r="L530" s="97" t="s">
        <v>59</v>
      </c>
    </row>
    <row r="531" spans="1:12" x14ac:dyDescent="0.35">
      <c r="A531" s="108" t="s">
        <v>443</v>
      </c>
      <c r="B531" s="138" t="s">
        <v>443</v>
      </c>
      <c r="C531" s="46" t="s">
        <v>70</v>
      </c>
      <c r="D531" s="86" t="s">
        <v>22</v>
      </c>
      <c r="E531" s="4">
        <v>375000000</v>
      </c>
      <c r="F531" s="26">
        <v>2</v>
      </c>
      <c r="G531" s="26">
        <v>750</v>
      </c>
      <c r="H531" s="4">
        <v>1500000000</v>
      </c>
      <c r="I531" s="26">
        <v>25</v>
      </c>
      <c r="J531" s="1">
        <v>2.06</v>
      </c>
      <c r="K531" s="47" t="s">
        <v>99</v>
      </c>
      <c r="L531" s="99" t="s">
        <v>127</v>
      </c>
    </row>
    <row r="532" spans="1:12" x14ac:dyDescent="0.35">
      <c r="A532" s="113"/>
      <c r="B532" s="139"/>
      <c r="C532" s="48" t="s">
        <v>427</v>
      </c>
      <c r="D532" s="88" t="s">
        <v>427</v>
      </c>
      <c r="E532" s="10">
        <v>37496170</v>
      </c>
      <c r="F532" s="24"/>
      <c r="G532" s="24">
        <v>74.992339999999999</v>
      </c>
      <c r="I532" s="24">
        <v>2.4997446666666665</v>
      </c>
      <c r="K532" s="33" t="s">
        <v>162</v>
      </c>
      <c r="L532" s="97" t="s">
        <v>163</v>
      </c>
    </row>
    <row r="533" spans="1:12" ht="13.5" thickBot="1" x14ac:dyDescent="0.4">
      <c r="A533" s="113" t="s">
        <v>444</v>
      </c>
      <c r="B533" s="141">
        <v>42811</v>
      </c>
      <c r="C533" s="48" t="s">
        <v>77</v>
      </c>
      <c r="D533" s="87" t="s">
        <v>77</v>
      </c>
      <c r="E533" s="10">
        <v>412496170</v>
      </c>
      <c r="F533" s="24"/>
      <c r="G533" s="24">
        <v>824.99234000000001</v>
      </c>
      <c r="I533" s="24">
        <v>27.499744666666668</v>
      </c>
      <c r="K533" s="33" t="s">
        <v>74</v>
      </c>
      <c r="L533" s="97" t="s">
        <v>74</v>
      </c>
    </row>
    <row r="534" spans="1:12" ht="14.5" x14ac:dyDescent="0.35">
      <c r="A534" s="108" t="s">
        <v>445</v>
      </c>
      <c r="B534" s="138" t="s">
        <v>445</v>
      </c>
      <c r="C534" s="1" t="s">
        <v>21</v>
      </c>
      <c r="D534" s="89" t="s">
        <v>269</v>
      </c>
      <c r="E534" s="4">
        <v>196635211</v>
      </c>
      <c r="F534" s="26">
        <v>1</v>
      </c>
      <c r="G534" s="26">
        <v>196.635211</v>
      </c>
      <c r="H534" s="4">
        <v>196695211</v>
      </c>
      <c r="I534" s="26">
        <v>99.969495952801822</v>
      </c>
      <c r="J534" s="1">
        <v>1.01</v>
      </c>
      <c r="K534" s="47" t="s">
        <v>312</v>
      </c>
      <c r="L534" s="99" t="s">
        <v>313</v>
      </c>
    </row>
    <row r="535" spans="1:12" x14ac:dyDescent="0.35">
      <c r="A535" s="113"/>
      <c r="B535" s="139"/>
      <c r="D535" s="87"/>
      <c r="E535" s="10"/>
      <c r="F535" s="24"/>
      <c r="G535" s="24"/>
      <c r="K535" s="33" t="s">
        <v>25</v>
      </c>
      <c r="L535" s="97" t="s">
        <v>25</v>
      </c>
    </row>
    <row r="536" spans="1:12" ht="13.5" thickBot="1" x14ac:dyDescent="0.4">
      <c r="A536" s="113" t="s">
        <v>446</v>
      </c>
      <c r="B536" s="141">
        <v>42788</v>
      </c>
      <c r="D536" s="87"/>
      <c r="E536" s="10"/>
      <c r="F536" s="24"/>
      <c r="G536" s="24"/>
      <c r="K536" s="33" t="s">
        <v>59</v>
      </c>
      <c r="L536" s="97" t="s">
        <v>59</v>
      </c>
    </row>
    <row r="537" spans="1:12" x14ac:dyDescent="0.35">
      <c r="A537" s="108" t="s">
        <v>447</v>
      </c>
      <c r="B537" s="138" t="s">
        <v>447</v>
      </c>
      <c r="C537" s="1" t="s">
        <v>106</v>
      </c>
      <c r="D537" s="86" t="s">
        <v>106</v>
      </c>
      <c r="E537" s="4">
        <v>0</v>
      </c>
      <c r="F537" s="26">
        <v>53.12</v>
      </c>
      <c r="G537" s="26">
        <v>0</v>
      </c>
      <c r="H537" s="4">
        <v>173385</v>
      </c>
      <c r="I537" s="1">
        <v>0</v>
      </c>
      <c r="J537" s="1">
        <v>53.12</v>
      </c>
      <c r="K537" s="47" t="s">
        <v>312</v>
      </c>
      <c r="L537" s="99" t="s">
        <v>313</v>
      </c>
    </row>
    <row r="538" spans="1:12" x14ac:dyDescent="0.35">
      <c r="A538" s="113"/>
      <c r="B538" s="139"/>
      <c r="D538" s="87"/>
      <c r="E538" s="10"/>
      <c r="F538" s="24"/>
      <c r="G538" s="24"/>
      <c r="K538" s="33" t="s">
        <v>25</v>
      </c>
      <c r="L538" s="97" t="s">
        <v>25</v>
      </c>
    </row>
    <row r="539" spans="1:12" ht="13.5" thickBot="1" x14ac:dyDescent="0.4">
      <c r="A539" s="113" t="s">
        <v>448</v>
      </c>
      <c r="B539" s="141">
        <v>42786</v>
      </c>
      <c r="D539" s="87"/>
      <c r="E539" s="10"/>
      <c r="F539" s="24"/>
      <c r="G539" s="24"/>
      <c r="K539" s="33" t="s">
        <v>59</v>
      </c>
      <c r="L539" s="97" t="s">
        <v>59</v>
      </c>
    </row>
    <row r="540" spans="1:12" x14ac:dyDescent="0.35">
      <c r="A540" s="108" t="s">
        <v>449</v>
      </c>
      <c r="B540" s="138" t="s">
        <v>449</v>
      </c>
      <c r="C540" s="1" t="s">
        <v>106</v>
      </c>
      <c r="D540" s="86" t="s">
        <v>106</v>
      </c>
      <c r="E540" s="4">
        <v>0</v>
      </c>
      <c r="F540" s="26">
        <v>14.58</v>
      </c>
      <c r="G540" s="26">
        <v>0</v>
      </c>
      <c r="H540" s="4">
        <v>9878150</v>
      </c>
      <c r="I540" s="1">
        <v>0</v>
      </c>
      <c r="J540" s="1">
        <v>14.58</v>
      </c>
      <c r="K540" s="47" t="s">
        <v>312</v>
      </c>
      <c r="L540" s="99" t="s">
        <v>313</v>
      </c>
    </row>
    <row r="541" spans="1:12" x14ac:dyDescent="0.35">
      <c r="A541" s="113"/>
      <c r="B541" s="139"/>
      <c r="D541" s="87"/>
      <c r="E541" s="10"/>
      <c r="F541" s="24"/>
      <c r="G541" s="24"/>
      <c r="K541" s="33" t="s">
        <v>25</v>
      </c>
      <c r="L541" s="97" t="s">
        <v>25</v>
      </c>
    </row>
    <row r="542" spans="1:12" ht="13.5" thickBot="1" x14ac:dyDescent="0.4">
      <c r="A542" s="113" t="s">
        <v>450</v>
      </c>
      <c r="B542" s="141">
        <v>42754</v>
      </c>
      <c r="D542" s="87"/>
      <c r="E542" s="10"/>
      <c r="F542" s="24"/>
      <c r="G542" s="24"/>
      <c r="K542" s="33" t="s">
        <v>59</v>
      </c>
      <c r="L542" s="97" t="s">
        <v>59</v>
      </c>
    </row>
    <row r="543" spans="1:12" ht="14.5" x14ac:dyDescent="0.35">
      <c r="A543" s="108" t="s">
        <v>451</v>
      </c>
      <c r="B543" s="138" t="s">
        <v>451</v>
      </c>
      <c r="C543" s="1" t="s">
        <v>21</v>
      </c>
      <c r="D543" s="89" t="s">
        <v>269</v>
      </c>
      <c r="E543" s="4">
        <v>2434857</v>
      </c>
      <c r="F543" s="26">
        <v>2.7</v>
      </c>
      <c r="G543" s="26">
        <v>6.5741139000000004</v>
      </c>
      <c r="H543" s="4">
        <v>10610357</v>
      </c>
      <c r="I543" s="26">
        <v>22.947927199810525</v>
      </c>
      <c r="J543" s="1">
        <v>2.83</v>
      </c>
      <c r="K543" s="47" t="s">
        <v>68</v>
      </c>
      <c r="L543" s="99" t="s">
        <v>181</v>
      </c>
    </row>
    <row r="544" spans="1:12" x14ac:dyDescent="0.35">
      <c r="A544" s="113"/>
      <c r="B544" s="139"/>
      <c r="D544" s="87"/>
      <c r="E544" s="10"/>
      <c r="F544" s="24"/>
      <c r="G544" s="24"/>
      <c r="K544" s="33" t="s">
        <v>187</v>
      </c>
      <c r="L544" s="97" t="s">
        <v>188</v>
      </c>
    </row>
    <row r="545" spans="1:12" ht="13.5" thickBot="1" x14ac:dyDescent="0.4">
      <c r="A545" s="113" t="s">
        <v>452</v>
      </c>
      <c r="B545" s="141">
        <v>42733</v>
      </c>
      <c r="D545" s="87"/>
      <c r="E545" s="10"/>
      <c r="F545" s="24"/>
      <c r="G545" s="24"/>
      <c r="K545" s="33" t="s">
        <v>59</v>
      </c>
      <c r="L545" s="102" t="s">
        <v>59</v>
      </c>
    </row>
    <row r="546" spans="1:12" x14ac:dyDescent="0.35">
      <c r="A546" s="108" t="s">
        <v>453</v>
      </c>
      <c r="B546" s="138" t="s">
        <v>453</v>
      </c>
      <c r="C546" s="1" t="s">
        <v>106</v>
      </c>
      <c r="D546" s="86" t="s">
        <v>106</v>
      </c>
      <c r="E546" s="4">
        <v>0</v>
      </c>
      <c r="F546" s="26">
        <v>12.9</v>
      </c>
      <c r="G546" s="26">
        <v>0</v>
      </c>
      <c r="H546" s="4">
        <v>1602575</v>
      </c>
      <c r="I546" s="1">
        <v>0</v>
      </c>
      <c r="J546" s="26">
        <v>12.9</v>
      </c>
      <c r="K546" s="47" t="s">
        <v>312</v>
      </c>
      <c r="L546" s="99" t="s">
        <v>313</v>
      </c>
    </row>
    <row r="547" spans="1:12" x14ac:dyDescent="0.35">
      <c r="A547" s="113"/>
      <c r="B547" s="139"/>
      <c r="D547" s="87"/>
      <c r="E547" s="10"/>
      <c r="F547" s="24"/>
      <c r="G547" s="24"/>
      <c r="K547" s="33" t="s">
        <v>25</v>
      </c>
      <c r="L547" s="97" t="s">
        <v>25</v>
      </c>
    </row>
    <row r="548" spans="1:12" ht="13.5" thickBot="1" x14ac:dyDescent="0.4">
      <c r="A548" s="113" t="s">
        <v>454</v>
      </c>
      <c r="B548" s="141">
        <v>42727</v>
      </c>
      <c r="D548" s="87"/>
      <c r="E548" s="10"/>
      <c r="F548" s="24"/>
      <c r="G548" s="24"/>
      <c r="K548" s="33" t="s">
        <v>59</v>
      </c>
      <c r="L548" s="97" t="s">
        <v>59</v>
      </c>
    </row>
    <row r="549" spans="1:12" x14ac:dyDescent="0.35">
      <c r="A549" s="108" t="s">
        <v>455</v>
      </c>
      <c r="B549" s="138" t="s">
        <v>455</v>
      </c>
      <c r="C549" s="1" t="s">
        <v>70</v>
      </c>
      <c r="D549" s="86" t="s">
        <v>22</v>
      </c>
      <c r="E549" s="4">
        <v>2585022</v>
      </c>
      <c r="F549" s="26">
        <v>1.53</v>
      </c>
      <c r="G549" s="26">
        <v>3.9550836600000001</v>
      </c>
      <c r="H549" s="4">
        <v>10000000</v>
      </c>
      <c r="I549" s="26">
        <v>25.85022</v>
      </c>
      <c r="J549" s="1">
        <v>1.55</v>
      </c>
      <c r="K549" s="47" t="s">
        <v>99</v>
      </c>
      <c r="L549" s="99" t="s">
        <v>127</v>
      </c>
    </row>
    <row r="550" spans="1:12" x14ac:dyDescent="0.35">
      <c r="A550" s="113"/>
      <c r="B550" s="139"/>
      <c r="D550" s="87"/>
      <c r="E550" s="10"/>
      <c r="F550" s="24"/>
      <c r="G550" s="24"/>
      <c r="K550" s="33" t="s">
        <v>128</v>
      </c>
      <c r="L550" s="97" t="s">
        <v>129</v>
      </c>
    </row>
    <row r="551" spans="1:12" ht="13.5" thickBot="1" x14ac:dyDescent="0.4">
      <c r="A551" s="111" t="s">
        <v>454</v>
      </c>
      <c r="B551" s="140">
        <v>42727</v>
      </c>
      <c r="C551" s="13"/>
      <c r="D551" s="91"/>
      <c r="E551" s="28"/>
      <c r="F551" s="29"/>
      <c r="G551" s="29"/>
      <c r="H551" s="13"/>
      <c r="I551" s="13"/>
      <c r="J551" s="13"/>
      <c r="K551" s="12" t="s">
        <v>59</v>
      </c>
      <c r="L551" s="98" t="s">
        <v>59</v>
      </c>
    </row>
    <row r="552" spans="1:12" ht="14.5" x14ac:dyDescent="0.35">
      <c r="A552" s="108" t="s">
        <v>456</v>
      </c>
      <c r="B552" s="138" t="s">
        <v>456</v>
      </c>
      <c r="C552" s="1" t="s">
        <v>21</v>
      </c>
      <c r="D552" s="89" t="s">
        <v>269</v>
      </c>
      <c r="E552" s="4">
        <v>3000000</v>
      </c>
      <c r="F552" s="26">
        <v>0.81</v>
      </c>
      <c r="G552" s="26">
        <v>2.4300000000000002</v>
      </c>
      <c r="H552" s="4">
        <v>15722400</v>
      </c>
      <c r="I552" s="26">
        <v>19.081056327278279</v>
      </c>
      <c r="J552" s="1">
        <v>0.86</v>
      </c>
      <c r="K552" s="47" t="s">
        <v>40</v>
      </c>
      <c r="L552" s="99" t="s">
        <v>363</v>
      </c>
    </row>
    <row r="553" spans="1:12" x14ac:dyDescent="0.35">
      <c r="A553" s="113"/>
      <c r="B553" s="139"/>
      <c r="D553" s="87"/>
      <c r="E553" s="10"/>
      <c r="F553" s="24"/>
      <c r="G553" s="24"/>
      <c r="H553" s="10"/>
      <c r="K553" s="33" t="s">
        <v>42</v>
      </c>
      <c r="L553" s="97" t="s">
        <v>43</v>
      </c>
    </row>
    <row r="554" spans="1:12" ht="13.5" thickBot="1" x14ac:dyDescent="0.4">
      <c r="A554" s="111" t="s">
        <v>457</v>
      </c>
      <c r="B554" s="140">
        <v>42726</v>
      </c>
      <c r="C554" s="13"/>
      <c r="D554" s="91"/>
      <c r="E554" s="28"/>
      <c r="F554" s="29"/>
      <c r="G554" s="29"/>
      <c r="H554" s="28"/>
      <c r="I554" s="13"/>
      <c r="J554" s="13"/>
      <c r="K554" s="12" t="s">
        <v>59</v>
      </c>
      <c r="L554" s="97" t="s">
        <v>59</v>
      </c>
    </row>
    <row r="555" spans="1:12" x14ac:dyDescent="0.35">
      <c r="A555" s="108" t="s">
        <v>458</v>
      </c>
      <c r="B555" s="138" t="s">
        <v>458</v>
      </c>
      <c r="C555" s="1" t="s">
        <v>106</v>
      </c>
      <c r="D555" s="86" t="s">
        <v>106</v>
      </c>
      <c r="E555" s="4">
        <v>0</v>
      </c>
      <c r="F555" s="26">
        <v>17.600000000000001</v>
      </c>
      <c r="G555" s="26">
        <v>0</v>
      </c>
      <c r="H555" s="4">
        <v>2206455</v>
      </c>
      <c r="I555" s="1">
        <v>0</v>
      </c>
      <c r="J555" s="26">
        <v>17.600000000000001</v>
      </c>
      <c r="K555" s="47" t="s">
        <v>312</v>
      </c>
      <c r="L555" s="99" t="s">
        <v>313</v>
      </c>
    </row>
    <row r="556" spans="1:12" x14ac:dyDescent="0.35">
      <c r="A556" s="113"/>
      <c r="B556" s="139"/>
      <c r="D556" s="87"/>
      <c r="E556" s="10"/>
      <c r="F556" s="24"/>
      <c r="G556" s="24"/>
      <c r="H556" s="10"/>
      <c r="K556" s="33" t="s">
        <v>25</v>
      </c>
      <c r="L556" s="97" t="s">
        <v>25</v>
      </c>
    </row>
    <row r="557" spans="1:12" ht="13.5" thickBot="1" x14ac:dyDescent="0.4">
      <c r="A557" s="113" t="s">
        <v>459</v>
      </c>
      <c r="B557" s="141">
        <v>42725</v>
      </c>
      <c r="D557" s="87"/>
      <c r="E557" s="10"/>
      <c r="F557" s="24"/>
      <c r="G557" s="24"/>
      <c r="H557" s="10"/>
      <c r="K557" s="33" t="s">
        <v>59</v>
      </c>
      <c r="L557" s="97" t="s">
        <v>59</v>
      </c>
    </row>
    <row r="558" spans="1:12" x14ac:dyDescent="0.35">
      <c r="A558" s="108" t="s">
        <v>460</v>
      </c>
      <c r="B558" s="138" t="s">
        <v>460</v>
      </c>
      <c r="C558" s="1" t="s">
        <v>106</v>
      </c>
      <c r="D558" s="86" t="s">
        <v>106</v>
      </c>
      <c r="E558" s="4">
        <v>0</v>
      </c>
      <c r="F558" s="26">
        <v>5.4</v>
      </c>
      <c r="G558" s="26">
        <v>0</v>
      </c>
      <c r="H558" s="4">
        <v>5333887</v>
      </c>
      <c r="I558" s="1">
        <v>0</v>
      </c>
      <c r="J558" s="26">
        <v>5.4</v>
      </c>
      <c r="K558" s="47" t="s">
        <v>312</v>
      </c>
      <c r="L558" s="99" t="s">
        <v>313</v>
      </c>
    </row>
    <row r="559" spans="1:12" x14ac:dyDescent="0.35">
      <c r="A559" s="113"/>
      <c r="B559" s="139"/>
      <c r="D559" s="87"/>
      <c r="E559" s="10"/>
      <c r="F559" s="24"/>
      <c r="G559" s="24"/>
      <c r="K559" s="33" t="s">
        <v>25</v>
      </c>
      <c r="L559" s="97" t="s">
        <v>25</v>
      </c>
    </row>
    <row r="560" spans="1:12" ht="13.5" thickBot="1" x14ac:dyDescent="0.4">
      <c r="A560" s="113" t="s">
        <v>461</v>
      </c>
      <c r="B560" s="141">
        <v>42703</v>
      </c>
      <c r="D560" s="87"/>
      <c r="E560" s="10"/>
      <c r="F560" s="24"/>
      <c r="G560" s="24"/>
      <c r="K560" s="33" t="s">
        <v>59</v>
      </c>
      <c r="L560" s="97" t="s">
        <v>59</v>
      </c>
    </row>
    <row r="561" spans="1:12" x14ac:dyDescent="0.35">
      <c r="A561" s="108" t="s">
        <v>462</v>
      </c>
      <c r="B561" s="138" t="s">
        <v>462</v>
      </c>
      <c r="C561" s="1" t="s">
        <v>106</v>
      </c>
      <c r="D561" s="86" t="s">
        <v>106</v>
      </c>
      <c r="E561" s="4">
        <v>0</v>
      </c>
      <c r="F561" s="26">
        <v>10</v>
      </c>
      <c r="G561" s="26">
        <v>0</v>
      </c>
      <c r="H561" s="4">
        <v>5000000</v>
      </c>
      <c r="I561" s="1">
        <v>0</v>
      </c>
      <c r="J561" s="26">
        <v>10.3</v>
      </c>
      <c r="K561" s="47" t="s">
        <v>312</v>
      </c>
      <c r="L561" s="99" t="s">
        <v>313</v>
      </c>
    </row>
    <row r="562" spans="1:12" x14ac:dyDescent="0.35">
      <c r="A562" s="113"/>
      <c r="B562" s="139"/>
      <c r="D562" s="87"/>
      <c r="E562" s="10"/>
      <c r="F562" s="24"/>
      <c r="G562" s="24"/>
      <c r="K562" s="33" t="s">
        <v>25</v>
      </c>
      <c r="L562" s="97" t="s">
        <v>25</v>
      </c>
    </row>
    <row r="563" spans="1:12" ht="13.5" thickBot="1" x14ac:dyDescent="0.4">
      <c r="A563" s="113" t="s">
        <v>463</v>
      </c>
      <c r="B563" s="141">
        <v>42641</v>
      </c>
      <c r="D563" s="87"/>
      <c r="E563" s="10"/>
      <c r="F563" s="24"/>
      <c r="G563" s="24"/>
      <c r="K563" s="33" t="s">
        <v>59</v>
      </c>
      <c r="L563" s="97" t="s">
        <v>59</v>
      </c>
    </row>
    <row r="564" spans="1:12" ht="17.899999999999999" customHeight="1" x14ac:dyDescent="0.35">
      <c r="A564" s="108" t="s">
        <v>464</v>
      </c>
      <c r="B564" s="138" t="s">
        <v>464</v>
      </c>
      <c r="C564" s="1" t="s">
        <v>106</v>
      </c>
      <c r="D564" s="86" t="s">
        <v>106</v>
      </c>
      <c r="E564" s="4">
        <v>0</v>
      </c>
      <c r="F564" s="26">
        <v>31</v>
      </c>
      <c r="G564" s="26">
        <v>0</v>
      </c>
      <c r="H564" s="4">
        <v>5000000</v>
      </c>
      <c r="I564" s="1">
        <v>0</v>
      </c>
      <c r="J564" s="25">
        <v>31</v>
      </c>
      <c r="K564" s="47" t="s">
        <v>312</v>
      </c>
      <c r="L564" s="99" t="s">
        <v>313</v>
      </c>
    </row>
    <row r="565" spans="1:12" ht="21.75" customHeight="1" x14ac:dyDescent="0.35">
      <c r="A565" s="113"/>
      <c r="B565" s="139"/>
      <c r="D565" s="87"/>
      <c r="E565" s="10"/>
      <c r="F565" s="24"/>
      <c r="G565" s="24"/>
      <c r="K565" s="33" t="s">
        <v>25</v>
      </c>
      <c r="L565" s="97" t="s">
        <v>25</v>
      </c>
    </row>
    <row r="566" spans="1:12" ht="13.5" thickBot="1" x14ac:dyDescent="0.4">
      <c r="A566" s="113" t="s">
        <v>465</v>
      </c>
      <c r="B566" s="141">
        <v>42635</v>
      </c>
      <c r="D566" s="87"/>
      <c r="E566" s="10"/>
      <c r="F566" s="24"/>
      <c r="G566" s="24"/>
      <c r="K566" s="33" t="s">
        <v>59</v>
      </c>
      <c r="L566" s="97" t="s">
        <v>59</v>
      </c>
    </row>
    <row r="567" spans="1:12" x14ac:dyDescent="0.35">
      <c r="A567" s="108" t="s">
        <v>466</v>
      </c>
      <c r="B567" s="138" t="s">
        <v>466</v>
      </c>
      <c r="C567" s="1" t="s">
        <v>106</v>
      </c>
      <c r="D567" s="86" t="s">
        <v>106</v>
      </c>
      <c r="E567" s="4">
        <v>0</v>
      </c>
      <c r="F567" s="26">
        <v>17.98</v>
      </c>
      <c r="G567" s="26">
        <v>0</v>
      </c>
      <c r="H567" s="4">
        <v>6069842</v>
      </c>
      <c r="I567" s="1">
        <v>0</v>
      </c>
      <c r="J567" s="1">
        <v>17.98</v>
      </c>
      <c r="K567" s="47" t="s">
        <v>312</v>
      </c>
      <c r="L567" s="99" t="s">
        <v>313</v>
      </c>
    </row>
    <row r="568" spans="1:12" x14ac:dyDescent="0.35">
      <c r="A568" s="113"/>
      <c r="B568" s="139"/>
      <c r="D568" s="87"/>
      <c r="E568" s="10"/>
      <c r="F568" s="24"/>
      <c r="G568" s="24"/>
      <c r="K568" s="33" t="s">
        <v>25</v>
      </c>
      <c r="L568" s="97" t="s">
        <v>25</v>
      </c>
    </row>
    <row r="569" spans="1:12" ht="13.5" thickBot="1" x14ac:dyDescent="0.4">
      <c r="A569" s="111" t="s">
        <v>467</v>
      </c>
      <c r="B569" s="140">
        <v>42585</v>
      </c>
      <c r="C569" s="13"/>
      <c r="D569" s="91"/>
      <c r="E569" s="28"/>
      <c r="F569" s="29"/>
      <c r="G569" s="29"/>
      <c r="H569" s="13"/>
      <c r="I569" s="13"/>
      <c r="J569" s="13"/>
      <c r="K569" s="33" t="s">
        <v>59</v>
      </c>
      <c r="L569" s="97" t="s">
        <v>59</v>
      </c>
    </row>
    <row r="570" spans="1:12" x14ac:dyDescent="0.35">
      <c r="A570" s="113" t="s">
        <v>468</v>
      </c>
      <c r="B570" s="139" t="s">
        <v>468</v>
      </c>
      <c r="C570" s="1" t="s">
        <v>106</v>
      </c>
      <c r="D570" s="86" t="s">
        <v>106</v>
      </c>
      <c r="E570" s="4">
        <v>0</v>
      </c>
      <c r="F570" s="24">
        <v>42</v>
      </c>
      <c r="G570" s="24">
        <v>0</v>
      </c>
      <c r="H570" s="10">
        <v>19124270</v>
      </c>
      <c r="I570" s="6">
        <v>0</v>
      </c>
      <c r="J570" s="6">
        <v>42.85</v>
      </c>
      <c r="K570" s="47" t="s">
        <v>312</v>
      </c>
      <c r="L570" s="99" t="s">
        <v>313</v>
      </c>
    </row>
    <row r="571" spans="1:12" x14ac:dyDescent="0.35">
      <c r="A571" s="113"/>
      <c r="B571" s="139"/>
      <c r="D571" s="87"/>
      <c r="E571" s="10"/>
      <c r="F571" s="24"/>
      <c r="G571" s="24"/>
      <c r="K571" s="33" t="s">
        <v>25</v>
      </c>
      <c r="L571" s="97" t="s">
        <v>25</v>
      </c>
    </row>
    <row r="572" spans="1:12" ht="13.5" thickBot="1" x14ac:dyDescent="0.4">
      <c r="A572" s="113" t="s">
        <v>469</v>
      </c>
      <c r="B572" s="141">
        <v>42580</v>
      </c>
      <c r="D572" s="87"/>
      <c r="E572" s="10"/>
      <c r="F572" s="24"/>
      <c r="G572" s="24"/>
      <c r="K572" s="33" t="s">
        <v>59</v>
      </c>
      <c r="L572" s="97" t="s">
        <v>59</v>
      </c>
    </row>
    <row r="573" spans="1:12" ht="14.5" x14ac:dyDescent="0.35">
      <c r="A573" s="108" t="s">
        <v>470</v>
      </c>
      <c r="B573" s="138" t="s">
        <v>470</v>
      </c>
      <c r="C573" s="60" t="s">
        <v>21</v>
      </c>
      <c r="D573" s="89" t="s">
        <v>269</v>
      </c>
      <c r="E573" s="4">
        <v>967700</v>
      </c>
      <c r="F573" s="26">
        <v>2.9</v>
      </c>
      <c r="G573" s="26">
        <v>2.80633</v>
      </c>
      <c r="H573" s="4">
        <v>4489500</v>
      </c>
      <c r="I573" s="26">
        <v>21.554738835059585</v>
      </c>
      <c r="J573" s="26">
        <v>3.2</v>
      </c>
      <c r="K573" s="47" t="s">
        <v>40</v>
      </c>
      <c r="L573" s="99" t="s">
        <v>41</v>
      </c>
    </row>
    <row r="574" spans="1:12" x14ac:dyDescent="0.35">
      <c r="A574" s="113"/>
      <c r="B574" s="139"/>
      <c r="D574" s="87"/>
      <c r="E574" s="10"/>
      <c r="F574" s="24"/>
      <c r="G574" s="24"/>
      <c r="K574" s="33" t="s">
        <v>230</v>
      </c>
      <c r="L574" s="97" t="s">
        <v>273</v>
      </c>
    </row>
    <row r="575" spans="1:12" ht="13.5" thickBot="1" x14ac:dyDescent="0.4">
      <c r="A575" s="111" t="s">
        <v>471</v>
      </c>
      <c r="B575" s="140">
        <v>42579</v>
      </c>
      <c r="C575" s="13"/>
      <c r="D575" s="91"/>
      <c r="E575" s="28"/>
      <c r="F575" s="29"/>
      <c r="G575" s="29"/>
      <c r="H575" s="13"/>
      <c r="I575" s="13"/>
      <c r="J575" s="13"/>
      <c r="K575" s="12" t="s">
        <v>59</v>
      </c>
      <c r="L575" s="102" t="s">
        <v>59</v>
      </c>
    </row>
    <row r="576" spans="1:12" ht="14.5" x14ac:dyDescent="0.35">
      <c r="A576" s="108" t="s">
        <v>472</v>
      </c>
      <c r="B576" s="138" t="s">
        <v>472</v>
      </c>
      <c r="C576" s="60" t="s">
        <v>21</v>
      </c>
      <c r="D576" s="89" t="s">
        <v>269</v>
      </c>
      <c r="E576" s="4">
        <v>3040541</v>
      </c>
      <c r="F576" s="26">
        <v>1.48</v>
      </c>
      <c r="G576" s="26">
        <v>4.5000006799999994</v>
      </c>
      <c r="H576" s="4">
        <v>11153151</v>
      </c>
      <c r="I576" s="26">
        <v>27.261721821931758</v>
      </c>
      <c r="J576" s="26">
        <v>1.6</v>
      </c>
      <c r="K576" s="33" t="s">
        <v>68</v>
      </c>
      <c r="L576" s="99" t="s">
        <v>181</v>
      </c>
    </row>
    <row r="577" spans="1:12" x14ac:dyDescent="0.35">
      <c r="A577" s="113"/>
      <c r="B577" s="139"/>
      <c r="D577" s="87"/>
      <c r="E577" s="10"/>
      <c r="F577" s="24"/>
      <c r="G577" s="24"/>
      <c r="J577" s="24"/>
      <c r="K577" s="33" t="s">
        <v>187</v>
      </c>
      <c r="L577" s="97" t="s">
        <v>188</v>
      </c>
    </row>
    <row r="578" spans="1:12" ht="13.5" thickBot="1" x14ac:dyDescent="0.4">
      <c r="A578" s="113" t="s">
        <v>473</v>
      </c>
      <c r="B578" s="141" t="s">
        <v>474</v>
      </c>
      <c r="D578" s="87"/>
      <c r="E578" s="10"/>
      <c r="F578" s="24"/>
      <c r="G578" s="24"/>
      <c r="J578" s="24"/>
      <c r="K578" s="33" t="s">
        <v>59</v>
      </c>
      <c r="L578" s="102" t="s">
        <v>59</v>
      </c>
    </row>
    <row r="579" spans="1:12" x14ac:dyDescent="0.35">
      <c r="A579" s="108" t="s">
        <v>475</v>
      </c>
      <c r="B579" s="138" t="s">
        <v>475</v>
      </c>
      <c r="C579" s="1" t="s">
        <v>106</v>
      </c>
      <c r="D579" s="86" t="s">
        <v>106</v>
      </c>
      <c r="E579" s="4">
        <v>0</v>
      </c>
      <c r="F579" s="26">
        <v>1.65</v>
      </c>
      <c r="G579" s="26">
        <v>0</v>
      </c>
      <c r="H579" s="4">
        <v>25439569</v>
      </c>
      <c r="I579" s="1">
        <v>0</v>
      </c>
      <c r="J579" s="1">
        <v>1.65</v>
      </c>
      <c r="K579" s="47" t="s">
        <v>312</v>
      </c>
      <c r="L579" s="99" t="s">
        <v>313</v>
      </c>
    </row>
    <row r="580" spans="1:12" x14ac:dyDescent="0.35">
      <c r="A580" s="113"/>
      <c r="B580" s="139"/>
      <c r="D580" s="87"/>
      <c r="E580" s="10"/>
      <c r="F580" s="24"/>
      <c r="G580" s="24"/>
      <c r="K580" s="33" t="s">
        <v>25</v>
      </c>
      <c r="L580" s="97" t="s">
        <v>25</v>
      </c>
    </row>
    <row r="581" spans="1:12" ht="13.5" thickBot="1" x14ac:dyDescent="0.4">
      <c r="A581" s="113" t="s">
        <v>476</v>
      </c>
      <c r="B581" s="141">
        <v>42569</v>
      </c>
      <c r="D581" s="87"/>
      <c r="E581" s="10"/>
      <c r="F581" s="24"/>
      <c r="G581" s="24"/>
      <c r="K581" s="12" t="s">
        <v>59</v>
      </c>
      <c r="L581" s="98" t="s">
        <v>59</v>
      </c>
    </row>
    <row r="582" spans="1:12" x14ac:dyDescent="0.35">
      <c r="A582" s="108" t="s">
        <v>477</v>
      </c>
      <c r="B582" s="138" t="s">
        <v>477</v>
      </c>
      <c r="C582" s="1" t="s">
        <v>106</v>
      </c>
      <c r="D582" s="86" t="s">
        <v>106</v>
      </c>
      <c r="E582" s="4">
        <v>0</v>
      </c>
      <c r="F582" s="26">
        <v>22.86</v>
      </c>
      <c r="G582" s="26">
        <v>0</v>
      </c>
      <c r="H582" s="4">
        <v>7497003</v>
      </c>
      <c r="I582" s="1">
        <v>0</v>
      </c>
      <c r="J582" s="1">
        <v>23.09</v>
      </c>
      <c r="K582" s="47" t="s">
        <v>312</v>
      </c>
      <c r="L582" s="99" t="s">
        <v>313</v>
      </c>
    </row>
    <row r="583" spans="1:12" x14ac:dyDescent="0.35">
      <c r="A583" s="113"/>
      <c r="B583" s="139"/>
      <c r="D583" s="87"/>
      <c r="E583" s="10"/>
      <c r="F583" s="24"/>
      <c r="G583" s="24"/>
      <c r="H583" s="10"/>
      <c r="K583" s="33" t="s">
        <v>25</v>
      </c>
      <c r="L583" s="97" t="s">
        <v>25</v>
      </c>
    </row>
    <row r="584" spans="1:12" ht="13.5" thickBot="1" x14ac:dyDescent="0.4">
      <c r="A584" s="111" t="s">
        <v>478</v>
      </c>
      <c r="B584" s="140">
        <v>42566</v>
      </c>
      <c r="C584" s="13"/>
      <c r="D584" s="91"/>
      <c r="E584" s="28"/>
      <c r="F584" s="29"/>
      <c r="G584" s="29"/>
      <c r="H584" s="28"/>
      <c r="I584" s="13"/>
      <c r="J584" s="13"/>
      <c r="K584" s="12" t="s">
        <v>59</v>
      </c>
      <c r="L584" s="98" t="s">
        <v>59</v>
      </c>
    </row>
    <row r="585" spans="1:12" x14ac:dyDescent="0.35">
      <c r="A585" s="108" t="s">
        <v>479</v>
      </c>
      <c r="B585" s="138" t="s">
        <v>479</v>
      </c>
      <c r="C585" s="1" t="s">
        <v>106</v>
      </c>
      <c r="D585" s="86" t="s">
        <v>106</v>
      </c>
      <c r="E585" s="4">
        <v>0</v>
      </c>
      <c r="F585" s="26">
        <v>12.63</v>
      </c>
      <c r="G585" s="26">
        <v>0</v>
      </c>
      <c r="H585" s="4">
        <v>3049883</v>
      </c>
      <c r="I585" s="1">
        <v>0</v>
      </c>
      <c r="J585" s="1">
        <v>12.75</v>
      </c>
      <c r="K585" s="47" t="s">
        <v>312</v>
      </c>
      <c r="L585" s="99" t="s">
        <v>313</v>
      </c>
    </row>
    <row r="586" spans="1:12" x14ac:dyDescent="0.35">
      <c r="A586" s="113"/>
      <c r="B586" s="139"/>
      <c r="D586" s="87"/>
      <c r="E586" s="10"/>
      <c r="F586" s="24"/>
      <c r="G586" s="24"/>
      <c r="K586" s="33" t="s">
        <v>25</v>
      </c>
      <c r="L586" s="97" t="s">
        <v>25</v>
      </c>
    </row>
    <row r="587" spans="1:12" ht="13.5" thickBot="1" x14ac:dyDescent="0.4">
      <c r="A587" s="113" t="s">
        <v>480</v>
      </c>
      <c r="B587" s="141">
        <v>42559</v>
      </c>
      <c r="D587" s="87"/>
      <c r="E587" s="10"/>
      <c r="F587" s="24"/>
      <c r="G587" s="24"/>
      <c r="K587" s="33" t="s">
        <v>59</v>
      </c>
      <c r="L587" s="97" t="s">
        <v>59</v>
      </c>
    </row>
    <row r="588" spans="1:12" x14ac:dyDescent="0.35">
      <c r="A588" s="108" t="s">
        <v>481</v>
      </c>
      <c r="B588" s="138" t="s">
        <v>481</v>
      </c>
      <c r="C588" s="1" t="s">
        <v>106</v>
      </c>
      <c r="D588" s="86" t="s">
        <v>106</v>
      </c>
      <c r="E588" s="4">
        <v>0</v>
      </c>
      <c r="F588" s="26">
        <v>19.149999999999999</v>
      </c>
      <c r="G588" s="26">
        <v>0</v>
      </c>
      <c r="H588" s="4">
        <v>5000000</v>
      </c>
      <c r="I588" s="1">
        <v>0</v>
      </c>
      <c r="J588" s="1">
        <v>19.350000000000001</v>
      </c>
      <c r="K588" s="47" t="s">
        <v>312</v>
      </c>
      <c r="L588" s="99" t="s">
        <v>313</v>
      </c>
    </row>
    <row r="589" spans="1:12" x14ac:dyDescent="0.35">
      <c r="A589" s="113"/>
      <c r="B589" s="139"/>
      <c r="D589" s="87"/>
      <c r="E589" s="10"/>
      <c r="F589" s="24"/>
      <c r="G589" s="24"/>
      <c r="K589" s="33" t="s">
        <v>25</v>
      </c>
      <c r="L589" s="97" t="s">
        <v>25</v>
      </c>
    </row>
    <row r="590" spans="1:12" ht="13.5" thickBot="1" x14ac:dyDescent="0.4">
      <c r="A590" s="113" t="s">
        <v>482</v>
      </c>
      <c r="B590" s="141">
        <v>42552</v>
      </c>
      <c r="D590" s="87"/>
      <c r="E590" s="10"/>
      <c r="F590" s="24"/>
      <c r="G590" s="24"/>
      <c r="K590" s="33" t="s">
        <v>59</v>
      </c>
      <c r="L590" s="97" t="s">
        <v>59</v>
      </c>
    </row>
    <row r="591" spans="1:12" x14ac:dyDescent="0.35">
      <c r="A591" s="108" t="s">
        <v>483</v>
      </c>
      <c r="B591" s="138" t="s">
        <v>483</v>
      </c>
      <c r="C591" s="1" t="s">
        <v>106</v>
      </c>
      <c r="D591" s="86" t="s">
        <v>106</v>
      </c>
      <c r="E591" s="4">
        <v>0</v>
      </c>
      <c r="F591" s="26">
        <v>6.15</v>
      </c>
      <c r="G591" s="26">
        <v>0</v>
      </c>
      <c r="H591" s="4">
        <v>5000000</v>
      </c>
      <c r="I591" s="1">
        <v>0</v>
      </c>
      <c r="J591" s="1">
        <v>6.15</v>
      </c>
      <c r="K591" s="47" t="s">
        <v>312</v>
      </c>
      <c r="L591" s="99" t="s">
        <v>313</v>
      </c>
    </row>
    <row r="592" spans="1:12" x14ac:dyDescent="0.35">
      <c r="A592" s="113"/>
      <c r="B592" s="139"/>
      <c r="D592" s="87"/>
      <c r="E592" s="10"/>
      <c r="F592" s="24"/>
      <c r="G592" s="24"/>
      <c r="K592" s="33" t="s">
        <v>25</v>
      </c>
      <c r="L592" s="97" t="s">
        <v>25</v>
      </c>
    </row>
    <row r="593" spans="1:12" ht="13.5" thickBot="1" x14ac:dyDescent="0.4">
      <c r="A593" s="113" t="s">
        <v>484</v>
      </c>
      <c r="B593" s="141">
        <v>42536</v>
      </c>
      <c r="D593" s="87"/>
      <c r="E593" s="10"/>
      <c r="F593" s="24"/>
      <c r="G593" s="24"/>
      <c r="K593" s="33" t="s">
        <v>59</v>
      </c>
      <c r="L593" s="97" t="s">
        <v>59</v>
      </c>
    </row>
    <row r="594" spans="1:12" x14ac:dyDescent="0.35">
      <c r="A594" s="108" t="s">
        <v>485</v>
      </c>
      <c r="B594" s="138" t="s">
        <v>485</v>
      </c>
      <c r="C594" s="1" t="s">
        <v>106</v>
      </c>
      <c r="D594" s="86" t="s">
        <v>106</v>
      </c>
      <c r="E594" s="4">
        <v>0</v>
      </c>
      <c r="F594" s="26">
        <v>1.1100000000000001</v>
      </c>
      <c r="G594" s="26">
        <v>0</v>
      </c>
      <c r="H594" s="4">
        <v>72295000</v>
      </c>
      <c r="I594" s="4">
        <v>0</v>
      </c>
      <c r="J594" s="1">
        <v>1.1299999999999999</v>
      </c>
      <c r="K594" s="47" t="s">
        <v>312</v>
      </c>
      <c r="L594" s="99" t="s">
        <v>313</v>
      </c>
    </row>
    <row r="595" spans="1:12" x14ac:dyDescent="0.35">
      <c r="A595" s="113"/>
      <c r="B595" s="139"/>
      <c r="D595" s="87"/>
      <c r="E595" s="10"/>
      <c r="F595" s="24"/>
      <c r="G595" s="24"/>
      <c r="K595" s="33" t="s">
        <v>25</v>
      </c>
      <c r="L595" s="97" t="s">
        <v>25</v>
      </c>
    </row>
    <row r="596" spans="1:12" ht="13.5" thickBot="1" x14ac:dyDescent="0.4">
      <c r="A596" s="113" t="s">
        <v>486</v>
      </c>
      <c r="B596" s="141">
        <v>42523</v>
      </c>
      <c r="D596" s="87"/>
      <c r="E596" s="10"/>
      <c r="F596" s="24"/>
      <c r="G596" s="24"/>
      <c r="K596" s="33" t="s">
        <v>59</v>
      </c>
      <c r="L596" s="97" t="s">
        <v>59</v>
      </c>
    </row>
    <row r="597" spans="1:12" x14ac:dyDescent="0.35">
      <c r="A597" s="108" t="s">
        <v>487</v>
      </c>
      <c r="B597" s="138" t="s">
        <v>487</v>
      </c>
      <c r="C597" s="1" t="s">
        <v>106</v>
      </c>
      <c r="D597" s="86" t="s">
        <v>106</v>
      </c>
      <c r="E597" s="4">
        <v>0</v>
      </c>
      <c r="F597" s="26">
        <v>35.58</v>
      </c>
      <c r="G597" s="26">
        <v>0</v>
      </c>
      <c r="H597" s="4">
        <v>482323871</v>
      </c>
      <c r="I597" s="4">
        <v>0</v>
      </c>
      <c r="J597" s="1">
        <v>35.950000000000003</v>
      </c>
      <c r="K597" s="47" t="s">
        <v>68</v>
      </c>
      <c r="L597" s="99" t="s">
        <v>181</v>
      </c>
    </row>
    <row r="598" spans="1:12" ht="15" customHeight="1" x14ac:dyDescent="0.35">
      <c r="A598" s="113"/>
      <c r="B598" s="139"/>
      <c r="D598" s="87"/>
      <c r="E598" s="10"/>
      <c r="F598" s="24"/>
      <c r="G598" s="24"/>
      <c r="H598" s="10"/>
      <c r="I598" s="10"/>
      <c r="K598" s="33" t="s">
        <v>412</v>
      </c>
      <c r="L598" s="97" t="s">
        <v>188</v>
      </c>
    </row>
    <row r="599" spans="1:12" ht="13.5" thickBot="1" x14ac:dyDescent="0.4">
      <c r="A599" s="111" t="s">
        <v>486</v>
      </c>
      <c r="B599" s="140">
        <v>42523</v>
      </c>
      <c r="C599" s="13"/>
      <c r="D599" s="91"/>
      <c r="E599" s="28"/>
      <c r="F599" s="29"/>
      <c r="G599" s="29"/>
      <c r="H599" s="28"/>
      <c r="I599" s="28"/>
      <c r="J599" s="13"/>
      <c r="K599" s="12" t="s">
        <v>74</v>
      </c>
      <c r="L599" s="101" t="s">
        <v>74</v>
      </c>
    </row>
    <row r="600" spans="1:12" x14ac:dyDescent="0.35">
      <c r="A600" s="108" t="s">
        <v>488</v>
      </c>
      <c r="B600" s="138" t="s">
        <v>488</v>
      </c>
      <c r="C600" s="1" t="s">
        <v>70</v>
      </c>
      <c r="D600" s="86" t="s">
        <v>22</v>
      </c>
      <c r="E600" s="4">
        <v>4850000</v>
      </c>
      <c r="F600" s="26">
        <v>15.5</v>
      </c>
      <c r="G600" s="26">
        <v>75.174999999999997</v>
      </c>
      <c r="H600" s="4">
        <v>80742043</v>
      </c>
      <c r="I600" s="26">
        <v>47.956388718080866</v>
      </c>
      <c r="J600" s="1">
        <v>14.75</v>
      </c>
      <c r="K600" s="47" t="s">
        <v>99</v>
      </c>
      <c r="L600" s="99" t="s">
        <v>127</v>
      </c>
    </row>
    <row r="601" spans="1:12" ht="14.5" x14ac:dyDescent="0.35">
      <c r="A601" s="113"/>
      <c r="B601" s="139"/>
      <c r="C601" s="6" t="s">
        <v>21</v>
      </c>
      <c r="D601" s="88" t="s">
        <v>269</v>
      </c>
      <c r="E601" s="10">
        <v>33870968</v>
      </c>
      <c r="F601" s="24">
        <v>15.5</v>
      </c>
      <c r="G601" s="24">
        <v>525.00000399999999</v>
      </c>
      <c r="K601" s="33" t="s">
        <v>162</v>
      </c>
      <c r="L601" s="97" t="s">
        <v>163</v>
      </c>
    </row>
    <row r="602" spans="1:12" x14ac:dyDescent="0.35">
      <c r="A602" s="113"/>
      <c r="B602" s="139"/>
      <c r="C602" s="48" t="s">
        <v>427</v>
      </c>
      <c r="D602" s="88" t="s">
        <v>427</v>
      </c>
      <c r="E602" s="10">
        <v>5808145</v>
      </c>
      <c r="F602" s="24">
        <v>15.5</v>
      </c>
      <c r="G602" s="24">
        <v>90.026247499999997</v>
      </c>
      <c r="K602" s="33"/>
      <c r="L602" s="97"/>
    </row>
    <row r="603" spans="1:12" ht="13.5" thickBot="1" x14ac:dyDescent="0.4">
      <c r="A603" s="113" t="s">
        <v>489</v>
      </c>
      <c r="B603" s="141">
        <v>42489</v>
      </c>
      <c r="C603" s="6" t="s">
        <v>77</v>
      </c>
      <c r="D603" s="87" t="s">
        <v>77</v>
      </c>
      <c r="E603" s="10">
        <v>44529113</v>
      </c>
      <c r="F603" s="24"/>
      <c r="G603" s="24">
        <v>690.2012514999999</v>
      </c>
      <c r="K603" s="33" t="s">
        <v>74</v>
      </c>
      <c r="L603" s="97" t="s">
        <v>74</v>
      </c>
    </row>
    <row r="604" spans="1:12" ht="14.5" x14ac:dyDescent="0.35">
      <c r="A604" s="108" t="s">
        <v>490</v>
      </c>
      <c r="B604" s="138" t="s">
        <v>490</v>
      </c>
      <c r="C604" s="1" t="s">
        <v>21</v>
      </c>
      <c r="D604" s="89" t="s">
        <v>269</v>
      </c>
      <c r="E604" s="4">
        <v>54744525</v>
      </c>
      <c r="F604" s="26">
        <v>2.74</v>
      </c>
      <c r="G604" s="26">
        <v>149.9999985</v>
      </c>
      <c r="H604" s="4">
        <v>169496963</v>
      </c>
      <c r="I604" s="26">
        <v>35.325389871439761</v>
      </c>
      <c r="J604" s="1">
        <v>2.58</v>
      </c>
      <c r="K604" s="47" t="s">
        <v>40</v>
      </c>
      <c r="L604" s="99" t="s">
        <v>41</v>
      </c>
    </row>
    <row r="605" spans="1:12" ht="12.75" customHeight="1" x14ac:dyDescent="0.35">
      <c r="A605" s="113"/>
      <c r="B605" s="139"/>
      <c r="C605" s="48" t="s">
        <v>427</v>
      </c>
      <c r="D605" s="88" t="s">
        <v>427</v>
      </c>
      <c r="E605" s="10">
        <v>5130938</v>
      </c>
      <c r="F605" s="24">
        <v>2.74</v>
      </c>
      <c r="G605" s="24">
        <v>14.058770120000002</v>
      </c>
      <c r="K605" s="33" t="s">
        <v>230</v>
      </c>
      <c r="L605" s="97" t="s">
        <v>273</v>
      </c>
    </row>
    <row r="606" spans="1:12" ht="13.5" thickBot="1" x14ac:dyDescent="0.4">
      <c r="A606" s="113" t="s">
        <v>491</v>
      </c>
      <c r="B606" s="141">
        <v>42487</v>
      </c>
      <c r="C606" s="6" t="s">
        <v>77</v>
      </c>
      <c r="D606" s="87" t="s">
        <v>77</v>
      </c>
      <c r="E606" s="10">
        <v>59875463</v>
      </c>
      <c r="F606" s="24"/>
      <c r="G606" s="24">
        <v>164.05876862</v>
      </c>
      <c r="K606" s="33" t="s">
        <v>74</v>
      </c>
      <c r="L606" s="97" t="s">
        <v>74</v>
      </c>
    </row>
    <row r="607" spans="1:12" ht="12.75" customHeight="1" x14ac:dyDescent="0.35">
      <c r="A607" s="108" t="s">
        <v>492</v>
      </c>
      <c r="B607" s="138" t="s">
        <v>492</v>
      </c>
      <c r="C607" s="1" t="s">
        <v>70</v>
      </c>
      <c r="D607" s="86" t="s">
        <v>22</v>
      </c>
      <c r="E607" s="4">
        <v>55673423</v>
      </c>
      <c r="F607" s="26">
        <v>7.75</v>
      </c>
      <c r="G607" s="26">
        <v>431.46902825000001</v>
      </c>
      <c r="H607" s="4">
        <v>87294318</v>
      </c>
      <c r="I607" s="26">
        <v>81.297090837000411</v>
      </c>
      <c r="J607" s="1">
        <v>6.25</v>
      </c>
      <c r="K607" s="47" t="s">
        <v>68</v>
      </c>
      <c r="L607" s="99" t="s">
        <v>181</v>
      </c>
    </row>
    <row r="608" spans="1:12" ht="12.75" customHeight="1" x14ac:dyDescent="0.35">
      <c r="A608" s="113"/>
      <c r="B608" s="139"/>
      <c r="C608" s="6" t="s">
        <v>21</v>
      </c>
      <c r="D608" s="88" t="s">
        <v>269</v>
      </c>
      <c r="E608" s="10">
        <v>15294318</v>
      </c>
      <c r="F608" s="24">
        <v>7.75</v>
      </c>
      <c r="G608" s="24">
        <v>118.5309645</v>
      </c>
      <c r="H608" s="10"/>
      <c r="I608" s="24"/>
      <c r="K608" s="33" t="s">
        <v>493</v>
      </c>
      <c r="L608" s="97" t="s">
        <v>188</v>
      </c>
    </row>
    <row r="609" spans="1:12" ht="12.75" customHeight="1" thickBot="1" x14ac:dyDescent="0.4">
      <c r="A609" s="111" t="s">
        <v>491</v>
      </c>
      <c r="B609" s="140">
        <v>42487</v>
      </c>
      <c r="C609" s="13" t="s">
        <v>77</v>
      </c>
      <c r="D609" s="91" t="s">
        <v>77</v>
      </c>
      <c r="E609" s="28">
        <v>70967741</v>
      </c>
      <c r="F609" s="29"/>
      <c r="G609" s="29">
        <v>549.99999275000005</v>
      </c>
      <c r="H609" s="28"/>
      <c r="I609" s="29"/>
      <c r="J609" s="13"/>
      <c r="K609" s="12" t="s">
        <v>74</v>
      </c>
      <c r="L609" s="101" t="s">
        <v>74</v>
      </c>
    </row>
    <row r="610" spans="1:12" x14ac:dyDescent="0.35">
      <c r="A610" s="113" t="s">
        <v>494</v>
      </c>
      <c r="B610" s="139" t="s">
        <v>494</v>
      </c>
      <c r="C610" s="6" t="s">
        <v>106</v>
      </c>
      <c r="D610" s="87" t="s">
        <v>106</v>
      </c>
      <c r="E610" s="10">
        <v>0</v>
      </c>
      <c r="F610" s="24">
        <v>1.03</v>
      </c>
      <c r="G610" s="24">
        <v>0</v>
      </c>
      <c r="H610" s="10">
        <v>18309401</v>
      </c>
      <c r="I610" s="6">
        <v>0</v>
      </c>
      <c r="J610" s="6">
        <v>1.03</v>
      </c>
      <c r="K610" s="47" t="s">
        <v>312</v>
      </c>
      <c r="L610" s="99" t="s">
        <v>313</v>
      </c>
    </row>
    <row r="611" spans="1:12" x14ac:dyDescent="0.35">
      <c r="A611" s="113"/>
      <c r="B611" s="139"/>
      <c r="D611" s="87"/>
      <c r="E611" s="10"/>
      <c r="F611" s="24"/>
      <c r="G611" s="24"/>
      <c r="K611" s="33" t="s">
        <v>25</v>
      </c>
      <c r="L611" s="97" t="s">
        <v>25</v>
      </c>
    </row>
    <row r="612" spans="1:12" ht="13.5" thickBot="1" x14ac:dyDescent="0.4">
      <c r="A612" s="113" t="s">
        <v>495</v>
      </c>
      <c r="B612" s="141">
        <v>42440</v>
      </c>
      <c r="D612" s="87"/>
      <c r="E612" s="10"/>
      <c r="F612" s="24"/>
      <c r="G612" s="24"/>
      <c r="K612" s="33" t="s">
        <v>59</v>
      </c>
      <c r="L612" s="97" t="s">
        <v>59</v>
      </c>
    </row>
    <row r="613" spans="1:12" x14ac:dyDescent="0.35">
      <c r="A613" s="108" t="s">
        <v>496</v>
      </c>
      <c r="B613" s="138" t="s">
        <v>496</v>
      </c>
      <c r="C613" s="1" t="s">
        <v>106</v>
      </c>
      <c r="D613" s="86" t="s">
        <v>106</v>
      </c>
      <c r="E613" s="4">
        <v>0</v>
      </c>
      <c r="F613" s="26">
        <v>26.81</v>
      </c>
      <c r="G613" s="26">
        <v>0</v>
      </c>
      <c r="H613" s="4">
        <v>6077922</v>
      </c>
      <c r="I613" s="1">
        <v>0</v>
      </c>
      <c r="J613" s="1">
        <v>26.81</v>
      </c>
      <c r="K613" s="47" t="s">
        <v>312</v>
      </c>
      <c r="L613" s="99" t="s">
        <v>313</v>
      </c>
    </row>
    <row r="614" spans="1:12" x14ac:dyDescent="0.35">
      <c r="A614" s="113"/>
      <c r="B614" s="139"/>
      <c r="D614" s="87"/>
      <c r="E614" s="10"/>
      <c r="F614" s="24"/>
      <c r="G614" s="24"/>
      <c r="H614" s="10"/>
      <c r="K614" s="33" t="s">
        <v>25</v>
      </c>
      <c r="L614" s="97" t="s">
        <v>25</v>
      </c>
    </row>
    <row r="615" spans="1:12" ht="13.5" thickBot="1" x14ac:dyDescent="0.4">
      <c r="A615" s="111" t="s">
        <v>495</v>
      </c>
      <c r="B615" s="140">
        <v>42440</v>
      </c>
      <c r="C615" s="13"/>
      <c r="D615" s="91"/>
      <c r="E615" s="28"/>
      <c r="F615" s="29"/>
      <c r="G615" s="29"/>
      <c r="H615" s="28"/>
      <c r="I615" s="13"/>
      <c r="J615" s="13"/>
      <c r="K615" s="12" t="s">
        <v>59</v>
      </c>
      <c r="L615" s="98" t="s">
        <v>59</v>
      </c>
    </row>
    <row r="616" spans="1:12" ht="26" x14ac:dyDescent="0.35">
      <c r="A616" s="108" t="s">
        <v>497</v>
      </c>
      <c r="B616" s="138" t="s">
        <v>497</v>
      </c>
      <c r="C616" s="60" t="s">
        <v>21</v>
      </c>
      <c r="D616" s="89" t="s">
        <v>269</v>
      </c>
      <c r="E616" s="4">
        <v>826768</v>
      </c>
      <c r="F616" s="26">
        <v>1.27</v>
      </c>
      <c r="G616" s="26">
        <v>1.04999536</v>
      </c>
      <c r="H616" s="4">
        <v>10076768</v>
      </c>
      <c r="I616" s="26">
        <v>8.2046942035382777</v>
      </c>
      <c r="J616" s="26">
        <v>1.4</v>
      </c>
      <c r="K616" s="47" t="s">
        <v>498</v>
      </c>
      <c r="L616" s="99" t="s">
        <v>499</v>
      </c>
    </row>
    <row r="617" spans="1:12" x14ac:dyDescent="0.35">
      <c r="A617" s="113"/>
      <c r="B617" s="139"/>
      <c r="D617" s="87"/>
      <c r="E617" s="10"/>
      <c r="F617" s="24"/>
      <c r="G617" s="24"/>
      <c r="H617" s="10"/>
      <c r="K617" s="33" t="s">
        <v>500</v>
      </c>
      <c r="L617" s="97" t="s">
        <v>501</v>
      </c>
    </row>
    <row r="618" spans="1:12" ht="13.5" thickBot="1" x14ac:dyDescent="0.4">
      <c r="A618" s="111" t="s">
        <v>502</v>
      </c>
      <c r="B618" s="140">
        <v>42439</v>
      </c>
      <c r="C618" s="13"/>
      <c r="D618" s="91"/>
      <c r="E618" s="28"/>
      <c r="F618" s="29"/>
      <c r="G618" s="29"/>
      <c r="H618" s="28"/>
      <c r="I618" s="13"/>
      <c r="J618" s="13"/>
      <c r="K618" s="52" t="s">
        <v>395</v>
      </c>
      <c r="L618" s="98" t="s">
        <v>59</v>
      </c>
    </row>
    <row r="619" spans="1:12" x14ac:dyDescent="0.35">
      <c r="A619" s="113" t="s">
        <v>503</v>
      </c>
      <c r="B619" s="139" t="s">
        <v>503</v>
      </c>
      <c r="C619" s="6" t="s">
        <v>106</v>
      </c>
      <c r="D619" s="87" t="s">
        <v>106</v>
      </c>
      <c r="E619" s="10">
        <v>0</v>
      </c>
      <c r="F619" s="24">
        <v>4.37</v>
      </c>
      <c r="G619" s="24">
        <v>0</v>
      </c>
      <c r="H619" s="10">
        <v>5060000</v>
      </c>
      <c r="I619" s="6">
        <v>0</v>
      </c>
      <c r="J619" s="6">
        <v>4.37</v>
      </c>
      <c r="K619" s="47" t="s">
        <v>312</v>
      </c>
      <c r="L619" s="99" t="s">
        <v>313</v>
      </c>
    </row>
    <row r="620" spans="1:12" x14ac:dyDescent="0.35">
      <c r="A620" s="113"/>
      <c r="B620" s="139"/>
      <c r="D620" s="87"/>
      <c r="E620" s="10"/>
      <c r="F620" s="24"/>
      <c r="G620" s="24"/>
      <c r="K620" s="33" t="s">
        <v>504</v>
      </c>
      <c r="L620" s="97" t="s">
        <v>25</v>
      </c>
    </row>
    <row r="621" spans="1:12" ht="13.5" thickBot="1" x14ac:dyDescent="0.4">
      <c r="A621" s="113" t="s">
        <v>505</v>
      </c>
      <c r="B621" s="139">
        <v>42405</v>
      </c>
      <c r="D621" s="87"/>
      <c r="E621" s="10"/>
      <c r="F621" s="24"/>
      <c r="G621" s="24"/>
      <c r="K621" s="12" t="s">
        <v>59</v>
      </c>
      <c r="L621" s="98" t="s">
        <v>59</v>
      </c>
    </row>
    <row r="622" spans="1:12" x14ac:dyDescent="0.35">
      <c r="A622" s="108" t="s">
        <v>506</v>
      </c>
      <c r="B622" s="138" t="s">
        <v>506</v>
      </c>
      <c r="C622" s="1" t="s">
        <v>106</v>
      </c>
      <c r="D622" s="86" t="s">
        <v>106</v>
      </c>
      <c r="E622" s="4">
        <v>0</v>
      </c>
      <c r="F622" s="26">
        <v>1.6</v>
      </c>
      <c r="G622" s="26">
        <v>0</v>
      </c>
      <c r="H622" s="4">
        <v>9709120</v>
      </c>
      <c r="I622" s="1">
        <v>0</v>
      </c>
      <c r="J622" s="26">
        <v>1.6</v>
      </c>
      <c r="K622" s="47" t="s">
        <v>312</v>
      </c>
      <c r="L622" s="99" t="s">
        <v>313</v>
      </c>
    </row>
    <row r="623" spans="1:12" x14ac:dyDescent="0.35">
      <c r="A623" s="113"/>
      <c r="B623" s="139"/>
      <c r="D623" s="87"/>
      <c r="E623" s="10"/>
      <c r="F623" s="24"/>
      <c r="G623" s="24"/>
      <c r="H623" s="10"/>
      <c r="K623" s="33" t="s">
        <v>504</v>
      </c>
      <c r="L623" s="97" t="s">
        <v>25</v>
      </c>
    </row>
    <row r="624" spans="1:12" ht="13.5" thickBot="1" x14ac:dyDescent="0.4">
      <c r="A624" s="111" t="s">
        <v>507</v>
      </c>
      <c r="B624" s="140">
        <v>42396</v>
      </c>
      <c r="C624" s="13"/>
      <c r="D624" s="91"/>
      <c r="E624" s="28"/>
      <c r="F624" s="29"/>
      <c r="G624" s="29"/>
      <c r="H624" s="28"/>
      <c r="I624" s="13"/>
      <c r="J624" s="13"/>
      <c r="K624" s="12" t="s">
        <v>59</v>
      </c>
      <c r="L624" s="98" t="s">
        <v>59</v>
      </c>
    </row>
    <row r="625" spans="1:12" ht="14.5" x14ac:dyDescent="0.35">
      <c r="A625" s="108" t="s">
        <v>508</v>
      </c>
      <c r="B625" s="138" t="s">
        <v>508</v>
      </c>
      <c r="C625" s="1" t="s">
        <v>21</v>
      </c>
      <c r="D625" s="89" t="s">
        <v>269</v>
      </c>
      <c r="E625" s="4">
        <v>2275510</v>
      </c>
      <c r="F625" s="26">
        <v>1.96</v>
      </c>
      <c r="G625" s="26">
        <v>4.4599995999999997</v>
      </c>
      <c r="H625" s="4">
        <v>5325249</v>
      </c>
      <c r="I625" s="26">
        <v>42.730584053440509</v>
      </c>
      <c r="J625" s="1">
        <v>1.94</v>
      </c>
      <c r="K625" s="47" t="s">
        <v>286</v>
      </c>
      <c r="L625" s="99" t="s">
        <v>220</v>
      </c>
    </row>
    <row r="626" spans="1:12" ht="26" x14ac:dyDescent="0.35">
      <c r="A626" s="113"/>
      <c r="B626" s="139"/>
      <c r="D626" s="87"/>
      <c r="E626" s="10"/>
      <c r="F626" s="24"/>
      <c r="G626" s="24"/>
      <c r="K626" s="33" t="s">
        <v>221</v>
      </c>
      <c r="L626" s="97" t="s">
        <v>222</v>
      </c>
    </row>
    <row r="627" spans="1:12" ht="13.5" thickBot="1" x14ac:dyDescent="0.4">
      <c r="A627" s="113" t="s">
        <v>509</v>
      </c>
      <c r="B627" s="141">
        <v>42359</v>
      </c>
      <c r="D627" s="87"/>
      <c r="E627" s="10"/>
      <c r="F627" s="24"/>
      <c r="G627" s="24"/>
      <c r="K627" s="48" t="s">
        <v>395</v>
      </c>
      <c r="L627" s="97" t="s">
        <v>59</v>
      </c>
    </row>
    <row r="628" spans="1:12" x14ac:dyDescent="0.35">
      <c r="A628" s="108" t="s">
        <v>510</v>
      </c>
      <c r="B628" s="138" t="s">
        <v>510</v>
      </c>
      <c r="C628" s="1" t="s">
        <v>106</v>
      </c>
      <c r="D628" s="86" t="s">
        <v>106</v>
      </c>
      <c r="E628" s="4">
        <v>0</v>
      </c>
      <c r="F628" s="26">
        <v>3.39</v>
      </c>
      <c r="G628" s="26">
        <v>0</v>
      </c>
      <c r="H628" s="4">
        <v>28467826</v>
      </c>
      <c r="I628" s="1">
        <v>0</v>
      </c>
      <c r="J628" s="26">
        <v>4.5999999999999996</v>
      </c>
      <c r="K628" s="47" t="s">
        <v>68</v>
      </c>
      <c r="L628" s="99" t="s">
        <v>181</v>
      </c>
    </row>
    <row r="629" spans="1:12" x14ac:dyDescent="0.35">
      <c r="A629" s="113"/>
      <c r="B629" s="139"/>
      <c r="D629" s="87"/>
      <c r="E629" s="10"/>
      <c r="F629" s="24"/>
      <c r="G629" s="24"/>
      <c r="K629" s="33" t="s">
        <v>187</v>
      </c>
      <c r="L629" s="97" t="s">
        <v>188</v>
      </c>
    </row>
    <row r="630" spans="1:12" ht="13.5" thickBot="1" x14ac:dyDescent="0.4">
      <c r="A630" s="113" t="s">
        <v>511</v>
      </c>
      <c r="B630" s="141">
        <v>42352</v>
      </c>
      <c r="D630" s="87"/>
      <c r="E630" s="10"/>
      <c r="F630" s="24"/>
      <c r="G630" s="24"/>
      <c r="K630" s="33" t="s">
        <v>74</v>
      </c>
      <c r="L630" s="101" t="s">
        <v>74</v>
      </c>
    </row>
    <row r="631" spans="1:12" x14ac:dyDescent="0.35">
      <c r="A631" s="108" t="s">
        <v>512</v>
      </c>
      <c r="B631" s="138" t="s">
        <v>512</v>
      </c>
      <c r="C631" s="46" t="s">
        <v>106</v>
      </c>
      <c r="D631" s="86" t="s">
        <v>106</v>
      </c>
      <c r="E631" s="4">
        <v>0</v>
      </c>
      <c r="F631" s="26">
        <v>1.24</v>
      </c>
      <c r="G631" s="26">
        <v>0</v>
      </c>
      <c r="H631" s="4">
        <v>450806452</v>
      </c>
      <c r="I631" s="1">
        <v>0</v>
      </c>
      <c r="J631" s="26">
        <v>1.3</v>
      </c>
      <c r="K631" s="47" t="s">
        <v>312</v>
      </c>
      <c r="L631" s="99" t="s">
        <v>313</v>
      </c>
    </row>
    <row r="632" spans="1:12" x14ac:dyDescent="0.35">
      <c r="A632" s="113"/>
      <c r="B632" s="139"/>
      <c r="D632" s="87"/>
      <c r="E632" s="10"/>
      <c r="F632" s="24"/>
      <c r="G632" s="24"/>
      <c r="K632" s="33" t="s">
        <v>504</v>
      </c>
      <c r="L632" s="97" t="s">
        <v>25</v>
      </c>
    </row>
    <row r="633" spans="1:12" ht="13.5" thickBot="1" x14ac:dyDescent="0.4">
      <c r="A633" s="111" t="s">
        <v>513</v>
      </c>
      <c r="B633" s="140">
        <v>42339</v>
      </c>
      <c r="C633" s="13"/>
      <c r="D633" s="91"/>
      <c r="E633" s="28"/>
      <c r="F633" s="29"/>
      <c r="G633" s="29"/>
      <c r="H633" s="13"/>
      <c r="I633" s="13"/>
      <c r="J633" s="13"/>
      <c r="K633" s="33" t="s">
        <v>59</v>
      </c>
      <c r="L633" s="97" t="s">
        <v>59</v>
      </c>
    </row>
    <row r="634" spans="1:12" ht="14.5" x14ac:dyDescent="0.35">
      <c r="A634" s="108" t="s">
        <v>514</v>
      </c>
      <c r="B634" s="138" t="s">
        <v>514</v>
      </c>
      <c r="C634" s="1" t="s">
        <v>21</v>
      </c>
      <c r="D634" s="89" t="s">
        <v>269</v>
      </c>
      <c r="E634" s="4">
        <v>2829949</v>
      </c>
      <c r="F634" s="26">
        <v>1.87</v>
      </c>
      <c r="G634" s="26">
        <v>5.2920046300000001</v>
      </c>
      <c r="H634" s="4">
        <v>8989739</v>
      </c>
      <c r="I634" s="26">
        <v>31.479768211290672</v>
      </c>
      <c r="J634" s="1">
        <v>1.84</v>
      </c>
      <c r="K634" s="47" t="s">
        <v>40</v>
      </c>
      <c r="L634" s="99" t="s">
        <v>363</v>
      </c>
    </row>
    <row r="635" spans="1:12" x14ac:dyDescent="0.35">
      <c r="A635" s="113"/>
      <c r="B635" s="139"/>
      <c r="D635" s="87"/>
      <c r="E635" s="10"/>
      <c r="F635" s="24"/>
      <c r="G635" s="24"/>
      <c r="K635" s="33" t="s">
        <v>42</v>
      </c>
      <c r="L635" s="97" t="s">
        <v>43</v>
      </c>
    </row>
    <row r="636" spans="1:12" ht="13.5" thickBot="1" x14ac:dyDescent="0.4">
      <c r="A636" s="113" t="s">
        <v>515</v>
      </c>
      <c r="B636" s="141">
        <v>42331</v>
      </c>
      <c r="D636" s="87"/>
      <c r="E636" s="10"/>
      <c r="F636" s="24"/>
      <c r="G636" s="24"/>
      <c r="K636" s="52" t="s">
        <v>395</v>
      </c>
      <c r="L636" s="97" t="s">
        <v>59</v>
      </c>
    </row>
    <row r="637" spans="1:12" ht="14.5" x14ac:dyDescent="0.35">
      <c r="A637" s="108" t="s">
        <v>516</v>
      </c>
      <c r="B637" s="138" t="s">
        <v>516</v>
      </c>
      <c r="C637" s="1" t="s">
        <v>21</v>
      </c>
      <c r="D637" s="89" t="s">
        <v>269</v>
      </c>
      <c r="E637" s="4">
        <v>1129518</v>
      </c>
      <c r="F637" s="26">
        <v>3.32</v>
      </c>
      <c r="G637" s="26">
        <v>3.7499997599999997</v>
      </c>
      <c r="H637" s="4">
        <v>5731938</v>
      </c>
      <c r="I637" s="25">
        <v>19.705691164140298</v>
      </c>
      <c r="J637" s="1">
        <v>3.65</v>
      </c>
      <c r="K637" s="47" t="s">
        <v>40</v>
      </c>
      <c r="L637" s="99" t="s">
        <v>363</v>
      </c>
    </row>
    <row r="638" spans="1:12" x14ac:dyDescent="0.35">
      <c r="A638" s="113"/>
      <c r="B638" s="139"/>
      <c r="D638" s="87"/>
      <c r="E638" s="10"/>
      <c r="F638" s="24"/>
      <c r="G638" s="24"/>
      <c r="K638" s="33" t="s">
        <v>42</v>
      </c>
      <c r="L638" s="97" t="s">
        <v>43</v>
      </c>
    </row>
    <row r="639" spans="1:12" ht="13.5" thickBot="1" x14ac:dyDescent="0.4">
      <c r="A639" s="113" t="s">
        <v>517</v>
      </c>
      <c r="B639" s="141">
        <v>42325</v>
      </c>
      <c r="D639" s="87"/>
      <c r="E639" s="10"/>
      <c r="F639" s="24"/>
      <c r="G639" s="24"/>
      <c r="K639" s="52" t="s">
        <v>395</v>
      </c>
      <c r="L639" s="97" t="s">
        <v>59</v>
      </c>
    </row>
    <row r="640" spans="1:12" ht="14.5" x14ac:dyDescent="0.35">
      <c r="A640" s="108" t="s">
        <v>518</v>
      </c>
      <c r="B640" s="138" t="s">
        <v>518</v>
      </c>
      <c r="C640" s="1" t="s">
        <v>21</v>
      </c>
      <c r="D640" s="89" t="s">
        <v>269</v>
      </c>
      <c r="E640" s="4">
        <v>1268250</v>
      </c>
      <c r="F640" s="26">
        <v>3.25</v>
      </c>
      <c r="G640" s="26">
        <v>4.1218124999999999</v>
      </c>
      <c r="H640" s="4">
        <v>4275000</v>
      </c>
      <c r="I640" s="26">
        <v>29.666666666666668</v>
      </c>
      <c r="J640" s="1">
        <v>3.25</v>
      </c>
      <c r="K640" s="47" t="s">
        <v>40</v>
      </c>
      <c r="L640" s="99" t="s">
        <v>363</v>
      </c>
    </row>
    <row r="641" spans="1:12" x14ac:dyDescent="0.35">
      <c r="A641" s="113"/>
      <c r="B641" s="139"/>
      <c r="D641" s="87"/>
      <c r="E641" s="10"/>
      <c r="F641" s="24"/>
      <c r="G641" s="24"/>
      <c r="K641" s="33" t="s">
        <v>42</v>
      </c>
      <c r="L641" s="97" t="s">
        <v>43</v>
      </c>
    </row>
    <row r="642" spans="1:12" ht="13.5" thickBot="1" x14ac:dyDescent="0.4">
      <c r="A642" s="111" t="s">
        <v>519</v>
      </c>
      <c r="B642" s="140">
        <v>42311</v>
      </c>
      <c r="C642" s="13"/>
      <c r="D642" s="91"/>
      <c r="E642" s="28"/>
      <c r="F642" s="29"/>
      <c r="G642" s="29"/>
      <c r="H642" s="13"/>
      <c r="I642" s="13"/>
      <c r="J642" s="13"/>
      <c r="K642" s="52" t="s">
        <v>395</v>
      </c>
      <c r="L642" s="97" t="s">
        <v>59</v>
      </c>
    </row>
    <row r="643" spans="1:12" x14ac:dyDescent="0.35">
      <c r="A643" s="113" t="s">
        <v>520</v>
      </c>
      <c r="B643" s="139" t="s">
        <v>520</v>
      </c>
      <c r="C643" s="6" t="s">
        <v>70</v>
      </c>
      <c r="D643" s="86" t="s">
        <v>22</v>
      </c>
      <c r="E643" s="10">
        <v>2081250</v>
      </c>
      <c r="F643" s="24">
        <v>1.8</v>
      </c>
      <c r="G643" s="24">
        <v>3.7462499999999999</v>
      </c>
      <c r="H643" s="10">
        <v>9241500</v>
      </c>
      <c r="I643" s="24">
        <v>22.520694692420062</v>
      </c>
      <c r="J643" s="6">
        <v>1.71</v>
      </c>
      <c r="K643" s="33" t="s">
        <v>68</v>
      </c>
      <c r="L643" s="99" t="s">
        <v>181</v>
      </c>
    </row>
    <row r="644" spans="1:12" ht="14.5" x14ac:dyDescent="0.35">
      <c r="A644" s="113"/>
      <c r="B644" s="139"/>
      <c r="C644" s="6" t="s">
        <v>21</v>
      </c>
      <c r="D644" s="88" t="s">
        <v>269</v>
      </c>
      <c r="E644" s="10">
        <v>861000</v>
      </c>
      <c r="F644" s="24">
        <v>1.8</v>
      </c>
      <c r="G644" s="24">
        <v>1.5498000000000001</v>
      </c>
      <c r="K644" s="33" t="s">
        <v>187</v>
      </c>
      <c r="L644" s="97" t="s">
        <v>188</v>
      </c>
    </row>
    <row r="645" spans="1:12" ht="13.5" thickBot="1" x14ac:dyDescent="0.4">
      <c r="A645" s="113" t="s">
        <v>521</v>
      </c>
      <c r="B645" s="141">
        <v>42306</v>
      </c>
      <c r="C645" s="6" t="s">
        <v>77</v>
      </c>
      <c r="D645" s="87" t="s">
        <v>77</v>
      </c>
      <c r="E645" s="10">
        <v>2942250</v>
      </c>
      <c r="F645" s="24"/>
      <c r="G645" s="24">
        <v>5.2960500000000001</v>
      </c>
      <c r="K645" s="52" t="s">
        <v>395</v>
      </c>
      <c r="L645" s="102" t="s">
        <v>59</v>
      </c>
    </row>
    <row r="646" spans="1:12" ht="18" customHeight="1" x14ac:dyDescent="0.35">
      <c r="A646" s="108" t="s">
        <v>522</v>
      </c>
      <c r="B646" s="138" t="s">
        <v>522</v>
      </c>
      <c r="C646" s="1" t="s">
        <v>21</v>
      </c>
      <c r="D646" s="89" t="s">
        <v>269</v>
      </c>
      <c r="E646" s="4">
        <v>4237288</v>
      </c>
      <c r="F646" s="1">
        <v>1.18</v>
      </c>
      <c r="G646" s="26">
        <v>4.9999998400000001</v>
      </c>
      <c r="H646" s="4">
        <v>16049943</v>
      </c>
      <c r="I646" s="26">
        <v>26.400642045893871</v>
      </c>
      <c r="J646" s="1">
        <v>1.18</v>
      </c>
      <c r="K646" s="47" t="s">
        <v>40</v>
      </c>
      <c r="L646" s="99" t="s">
        <v>41</v>
      </c>
    </row>
    <row r="647" spans="1:12" x14ac:dyDescent="0.35">
      <c r="A647" s="113"/>
      <c r="B647" s="139"/>
      <c r="D647" s="87"/>
      <c r="K647" s="33" t="s">
        <v>230</v>
      </c>
      <c r="L647" s="97" t="s">
        <v>273</v>
      </c>
    </row>
    <row r="648" spans="1:12" ht="13.5" thickBot="1" x14ac:dyDescent="0.4">
      <c r="A648" s="111" t="s">
        <v>523</v>
      </c>
      <c r="B648" s="140">
        <v>42286</v>
      </c>
      <c r="C648" s="13"/>
      <c r="D648" s="91"/>
      <c r="E648" s="13"/>
      <c r="F648" s="13"/>
      <c r="G648" s="13"/>
      <c r="H648" s="13"/>
      <c r="I648" s="13"/>
      <c r="J648" s="13"/>
      <c r="K648" s="52" t="s">
        <v>395</v>
      </c>
      <c r="L648" s="97" t="s">
        <v>59</v>
      </c>
    </row>
    <row r="649" spans="1:12" x14ac:dyDescent="0.35">
      <c r="A649" s="113" t="s">
        <v>524</v>
      </c>
      <c r="B649" s="139" t="s">
        <v>525</v>
      </c>
      <c r="C649" s="46" t="s">
        <v>106</v>
      </c>
      <c r="D649" s="86" t="s">
        <v>106</v>
      </c>
      <c r="E649" s="1">
        <v>0</v>
      </c>
      <c r="F649" s="24">
        <v>1.6</v>
      </c>
      <c r="G649" s="6">
        <v>0</v>
      </c>
      <c r="H649" s="10">
        <v>14553965</v>
      </c>
      <c r="I649" s="6">
        <v>0</v>
      </c>
      <c r="J649" s="24">
        <v>1.6</v>
      </c>
      <c r="K649" s="47" t="s">
        <v>312</v>
      </c>
      <c r="L649" s="99" t="s">
        <v>313</v>
      </c>
    </row>
    <row r="650" spans="1:12" x14ac:dyDescent="0.35">
      <c r="A650" s="113"/>
      <c r="B650" s="139"/>
      <c r="D650" s="87"/>
      <c r="K650" s="33" t="s">
        <v>25</v>
      </c>
      <c r="L650" s="97" t="s">
        <v>25</v>
      </c>
    </row>
    <row r="651" spans="1:12" ht="13.5" thickBot="1" x14ac:dyDescent="0.4">
      <c r="A651" s="113" t="s">
        <v>526</v>
      </c>
      <c r="B651" s="141">
        <v>42272</v>
      </c>
      <c r="D651" s="87"/>
      <c r="K651" s="33" t="s">
        <v>59</v>
      </c>
      <c r="L651" s="97" t="s">
        <v>59</v>
      </c>
    </row>
    <row r="652" spans="1:12" x14ac:dyDescent="0.35">
      <c r="A652" s="108" t="s">
        <v>527</v>
      </c>
      <c r="B652" s="138" t="s">
        <v>527</v>
      </c>
      <c r="C652" s="46" t="s">
        <v>106</v>
      </c>
      <c r="D652" s="86" t="s">
        <v>106</v>
      </c>
      <c r="E652" s="1">
        <v>0</v>
      </c>
      <c r="F652" s="26">
        <v>16.5</v>
      </c>
      <c r="G652" s="1">
        <v>0</v>
      </c>
      <c r="H652" s="4">
        <v>5059878</v>
      </c>
      <c r="I652" s="1">
        <v>0</v>
      </c>
      <c r="J652" s="1">
        <v>16.75</v>
      </c>
      <c r="K652" s="47" t="s">
        <v>312</v>
      </c>
      <c r="L652" s="99" t="s">
        <v>313</v>
      </c>
    </row>
    <row r="653" spans="1:12" x14ac:dyDescent="0.35">
      <c r="A653" s="113"/>
      <c r="B653" s="139"/>
      <c r="D653" s="87"/>
      <c r="F653" s="24"/>
      <c r="K653" s="33" t="s">
        <v>504</v>
      </c>
      <c r="L653" s="97" t="s">
        <v>25</v>
      </c>
    </row>
    <row r="654" spans="1:12" ht="13.5" thickBot="1" x14ac:dyDescent="0.4">
      <c r="A654" s="111" t="s">
        <v>528</v>
      </c>
      <c r="B654" s="140">
        <v>42271</v>
      </c>
      <c r="C654" s="13"/>
      <c r="D654" s="91"/>
      <c r="E654" s="13"/>
      <c r="F654" s="29"/>
      <c r="G654" s="13"/>
      <c r="H654" s="13"/>
      <c r="I654" s="13"/>
      <c r="J654" s="13"/>
      <c r="K654" s="33" t="s">
        <v>59</v>
      </c>
      <c r="L654" s="97" t="s">
        <v>59</v>
      </c>
    </row>
    <row r="655" spans="1:12" x14ac:dyDescent="0.35">
      <c r="A655" s="108" t="s">
        <v>529</v>
      </c>
      <c r="B655" s="138" t="s">
        <v>529</v>
      </c>
      <c r="C655" s="46" t="s">
        <v>106</v>
      </c>
      <c r="D655" s="86" t="s">
        <v>106</v>
      </c>
      <c r="E655" s="1">
        <v>0</v>
      </c>
      <c r="F655" s="26">
        <v>13</v>
      </c>
      <c r="G655" s="1">
        <v>0</v>
      </c>
      <c r="H655" s="4">
        <v>5060000</v>
      </c>
      <c r="I655" s="1">
        <v>0</v>
      </c>
      <c r="J655" s="1">
        <v>13.32</v>
      </c>
      <c r="K655" s="47" t="s">
        <v>312</v>
      </c>
      <c r="L655" s="99" t="s">
        <v>313</v>
      </c>
    </row>
    <row r="656" spans="1:12" x14ac:dyDescent="0.35">
      <c r="A656" s="113"/>
      <c r="B656" s="139"/>
      <c r="D656" s="87"/>
      <c r="K656" s="33" t="s">
        <v>504</v>
      </c>
      <c r="L656" s="97" t="s">
        <v>25</v>
      </c>
    </row>
    <row r="657" spans="1:12" ht="13.5" thickBot="1" x14ac:dyDescent="0.4">
      <c r="A657" s="113" t="s">
        <v>530</v>
      </c>
      <c r="B657" s="141">
        <v>42262</v>
      </c>
      <c r="D657" s="87"/>
      <c r="K657" s="33" t="s">
        <v>59</v>
      </c>
      <c r="L657" s="97" t="s">
        <v>59</v>
      </c>
    </row>
    <row r="658" spans="1:12" x14ac:dyDescent="0.35">
      <c r="A658" s="108" t="s">
        <v>531</v>
      </c>
      <c r="B658" s="138" t="s">
        <v>531</v>
      </c>
      <c r="C658" s="46" t="s">
        <v>106</v>
      </c>
      <c r="D658" s="86" t="s">
        <v>106</v>
      </c>
      <c r="E658" s="1">
        <v>0</v>
      </c>
      <c r="F658" s="26">
        <v>19.399999999999999</v>
      </c>
      <c r="G658" s="1">
        <v>0</v>
      </c>
      <c r="H658" s="4">
        <v>1102586</v>
      </c>
      <c r="I658" s="1">
        <v>0</v>
      </c>
      <c r="J658" s="26">
        <v>19.399999999999999</v>
      </c>
      <c r="K658" s="47" t="s">
        <v>312</v>
      </c>
      <c r="L658" s="99" t="s">
        <v>313</v>
      </c>
    </row>
    <row r="659" spans="1:12" x14ac:dyDescent="0.35">
      <c r="A659" s="113"/>
      <c r="B659" s="139"/>
      <c r="D659" s="87"/>
      <c r="K659" s="33" t="s">
        <v>25</v>
      </c>
      <c r="L659" s="97" t="s">
        <v>25</v>
      </c>
    </row>
    <row r="660" spans="1:12" ht="13.5" thickBot="1" x14ac:dyDescent="0.4">
      <c r="A660" s="113" t="s">
        <v>532</v>
      </c>
      <c r="B660" s="141">
        <v>42251</v>
      </c>
      <c r="D660" s="87"/>
      <c r="K660" s="33" t="s">
        <v>59</v>
      </c>
      <c r="L660" s="97" t="s">
        <v>59</v>
      </c>
    </row>
    <row r="661" spans="1:12" ht="14.5" x14ac:dyDescent="0.35">
      <c r="A661" s="108" t="s">
        <v>533</v>
      </c>
      <c r="B661" s="138" t="s">
        <v>533</v>
      </c>
      <c r="C661" s="1" t="s">
        <v>21</v>
      </c>
      <c r="D661" s="89" t="s">
        <v>269</v>
      </c>
      <c r="E661" s="4">
        <v>9475996</v>
      </c>
      <c r="F661" s="1">
        <v>9.98</v>
      </c>
      <c r="G661" s="26">
        <v>94.570440079999997</v>
      </c>
      <c r="H661" s="4">
        <v>9500000</v>
      </c>
      <c r="I661" s="26">
        <v>99.747326315789479</v>
      </c>
      <c r="J661" s="1">
        <v>10.38</v>
      </c>
      <c r="K661" s="47" t="s">
        <v>312</v>
      </c>
      <c r="L661" s="99" t="s">
        <v>313</v>
      </c>
    </row>
    <row r="662" spans="1:12" x14ac:dyDescent="0.35">
      <c r="A662" s="113"/>
      <c r="B662" s="139"/>
      <c r="D662" s="87"/>
      <c r="K662" s="33" t="s">
        <v>25</v>
      </c>
      <c r="L662" s="97" t="s">
        <v>25</v>
      </c>
    </row>
    <row r="663" spans="1:12" ht="13.5" thickBot="1" x14ac:dyDescent="0.4">
      <c r="A663" s="111" t="s">
        <v>534</v>
      </c>
      <c r="B663" s="140">
        <v>42215</v>
      </c>
      <c r="C663" s="13"/>
      <c r="D663" s="91"/>
      <c r="E663" s="13"/>
      <c r="F663" s="13"/>
      <c r="G663" s="13"/>
      <c r="H663" s="13"/>
      <c r="I663" s="13"/>
      <c r="J663" s="13"/>
      <c r="K663" s="12" t="s">
        <v>59</v>
      </c>
      <c r="L663" s="98" t="s">
        <v>59</v>
      </c>
    </row>
    <row r="664" spans="1:12" ht="26" x14ac:dyDescent="0.35">
      <c r="A664" s="113" t="s">
        <v>535</v>
      </c>
      <c r="B664" s="139" t="s">
        <v>535</v>
      </c>
      <c r="C664" s="6" t="s">
        <v>21</v>
      </c>
      <c r="D664" s="89" t="s">
        <v>269</v>
      </c>
      <c r="E664" s="10">
        <v>3258000</v>
      </c>
      <c r="F664" s="6">
        <v>1.22</v>
      </c>
      <c r="G664" s="24">
        <v>3.9747599999999998</v>
      </c>
      <c r="H664" s="10">
        <v>28500000</v>
      </c>
      <c r="I664" s="24">
        <v>11.43157894736842</v>
      </c>
      <c r="J664" s="6">
        <v>1.59</v>
      </c>
      <c r="K664" s="47" t="s">
        <v>498</v>
      </c>
      <c r="L664" s="99" t="s">
        <v>499</v>
      </c>
    </row>
    <row r="665" spans="1:12" x14ac:dyDescent="0.35">
      <c r="A665" s="113"/>
      <c r="B665" s="139"/>
      <c r="D665" s="87"/>
      <c r="K665" s="33" t="s">
        <v>500</v>
      </c>
      <c r="L665" s="97" t="s">
        <v>501</v>
      </c>
    </row>
    <row r="666" spans="1:12" ht="13.5" thickBot="1" x14ac:dyDescent="0.4">
      <c r="A666" s="111" t="s">
        <v>536</v>
      </c>
      <c r="B666" s="140">
        <v>42214</v>
      </c>
      <c r="C666" s="13"/>
      <c r="D666" s="91"/>
      <c r="E666" s="13"/>
      <c r="F666" s="13"/>
      <c r="G666" s="13"/>
      <c r="H666" s="13"/>
      <c r="I666" s="13"/>
      <c r="J666" s="13"/>
      <c r="K666" s="52" t="s">
        <v>395</v>
      </c>
      <c r="L666" s="97" t="s">
        <v>59</v>
      </c>
    </row>
    <row r="667" spans="1:12" ht="14.25" customHeight="1" x14ac:dyDescent="0.35">
      <c r="A667" s="143" t="s">
        <v>537</v>
      </c>
      <c r="B667" s="144" t="s">
        <v>537</v>
      </c>
      <c r="C667" s="61" t="s">
        <v>21</v>
      </c>
      <c r="D667" s="89" t="s">
        <v>269</v>
      </c>
      <c r="E667" s="62">
        <v>2727273</v>
      </c>
      <c r="F667" s="63">
        <v>1.38</v>
      </c>
      <c r="G667" s="64">
        <v>3.7636367399999999</v>
      </c>
      <c r="H667" s="62">
        <v>22727273</v>
      </c>
      <c r="I667" s="64">
        <v>12.000001055999988</v>
      </c>
      <c r="J667" s="63">
        <v>2.09</v>
      </c>
      <c r="K667" s="46" t="s">
        <v>238</v>
      </c>
      <c r="L667" s="99" t="s">
        <v>114</v>
      </c>
    </row>
    <row r="668" spans="1:12" x14ac:dyDescent="0.35">
      <c r="A668" s="145"/>
      <c r="B668" s="146"/>
      <c r="C668" s="65"/>
      <c r="D668" s="90"/>
      <c r="E668" s="65"/>
      <c r="F668" s="65"/>
      <c r="G668" s="65"/>
      <c r="H668" s="65"/>
      <c r="I668" s="65"/>
      <c r="J668" s="65"/>
      <c r="K668" s="48" t="s">
        <v>115</v>
      </c>
      <c r="L668" s="97" t="s">
        <v>116</v>
      </c>
    </row>
    <row r="669" spans="1:12" ht="13.5" thickBot="1" x14ac:dyDescent="0.4">
      <c r="A669" s="111" t="s">
        <v>538</v>
      </c>
      <c r="B669" s="140">
        <v>42193</v>
      </c>
      <c r="C669" s="13"/>
      <c r="D669" s="91"/>
      <c r="E669" s="13"/>
      <c r="F669" s="13"/>
      <c r="G669" s="13"/>
      <c r="H669" s="13"/>
      <c r="I669" s="13"/>
      <c r="J669" s="13"/>
      <c r="K669" s="52" t="s">
        <v>395</v>
      </c>
      <c r="L669" s="97" t="s">
        <v>59</v>
      </c>
    </row>
    <row r="670" spans="1:12" ht="17.899999999999999" customHeight="1" x14ac:dyDescent="0.35">
      <c r="A670" s="129" t="s">
        <v>539</v>
      </c>
      <c r="B670" s="147" t="s">
        <v>539</v>
      </c>
      <c r="C670" s="46" t="s">
        <v>70</v>
      </c>
      <c r="D670" s="86" t="s">
        <v>22</v>
      </c>
      <c r="E670" s="66">
        <v>80408930</v>
      </c>
      <c r="F670" s="67">
        <v>9.5</v>
      </c>
      <c r="G670" s="47">
        <v>763.88483499999995</v>
      </c>
      <c r="H670" s="68">
        <v>126537800</v>
      </c>
      <c r="I670" s="67">
        <v>69.899921604453368</v>
      </c>
      <c r="J670" s="25">
        <v>10.050000000000001</v>
      </c>
      <c r="K670" s="47" t="s">
        <v>40</v>
      </c>
      <c r="L670" s="99" t="s">
        <v>41</v>
      </c>
    </row>
    <row r="671" spans="1:12" x14ac:dyDescent="0.35">
      <c r="A671" s="131"/>
      <c r="B671" s="148"/>
      <c r="C671" s="48" t="s">
        <v>427</v>
      </c>
      <c r="D671" s="88" t="s">
        <v>427</v>
      </c>
      <c r="E671" s="69">
        <v>8040893</v>
      </c>
      <c r="F671" s="70"/>
      <c r="G671" s="33">
        <v>76.388483500000007</v>
      </c>
      <c r="H671" s="71"/>
      <c r="I671" s="70"/>
      <c r="J671" s="23"/>
      <c r="K671" s="33" t="s">
        <v>230</v>
      </c>
      <c r="L671" s="97" t="s">
        <v>273</v>
      </c>
    </row>
    <row r="672" spans="1:12" ht="13.5" thickBot="1" x14ac:dyDescent="0.4">
      <c r="A672" s="131" t="s">
        <v>540</v>
      </c>
      <c r="B672" s="149">
        <v>42186</v>
      </c>
      <c r="C672" s="52" t="s">
        <v>77</v>
      </c>
      <c r="D672" s="91" t="s">
        <v>77</v>
      </c>
      <c r="E672" s="69">
        <v>88449823</v>
      </c>
      <c r="F672" s="70"/>
      <c r="G672" s="33">
        <v>840.27331849999996</v>
      </c>
      <c r="H672" s="71"/>
      <c r="I672" s="70"/>
      <c r="J672" s="23"/>
      <c r="K672" s="33" t="s">
        <v>74</v>
      </c>
      <c r="L672" s="101" t="s">
        <v>74</v>
      </c>
    </row>
    <row r="673" spans="1:12" x14ac:dyDescent="0.35">
      <c r="A673" s="129" t="s">
        <v>541</v>
      </c>
      <c r="B673" s="147" t="s">
        <v>541</v>
      </c>
      <c r="C673" s="46" t="s">
        <v>106</v>
      </c>
      <c r="D673" s="86" t="s">
        <v>106</v>
      </c>
      <c r="E673" s="66">
        <v>0</v>
      </c>
      <c r="F673" s="67">
        <v>0</v>
      </c>
      <c r="G673" s="47">
        <v>0</v>
      </c>
      <c r="H673" s="68">
        <v>10074324</v>
      </c>
      <c r="I673" s="67">
        <v>0</v>
      </c>
      <c r="J673" s="25">
        <v>21.08</v>
      </c>
      <c r="K673" s="47" t="s">
        <v>312</v>
      </c>
      <c r="L673" s="99" t="s">
        <v>313</v>
      </c>
    </row>
    <row r="674" spans="1:12" x14ac:dyDescent="0.35">
      <c r="A674" s="131"/>
      <c r="B674" s="148"/>
      <c r="C674" s="48"/>
      <c r="D674" s="87"/>
      <c r="E674" s="69"/>
      <c r="F674" s="70"/>
      <c r="G674" s="33"/>
      <c r="H674" s="71"/>
      <c r="I674" s="70"/>
      <c r="J674" s="23"/>
      <c r="K674" s="33" t="s">
        <v>504</v>
      </c>
      <c r="L674" s="97" t="s">
        <v>25</v>
      </c>
    </row>
    <row r="675" spans="1:12" ht="13.5" thickBot="1" x14ac:dyDescent="0.4">
      <c r="A675" s="131" t="s">
        <v>542</v>
      </c>
      <c r="B675" s="149">
        <v>42184</v>
      </c>
      <c r="C675" s="48"/>
      <c r="D675" s="87"/>
      <c r="E675" s="69"/>
      <c r="F675" s="70"/>
      <c r="G675" s="33"/>
      <c r="H675" s="71"/>
      <c r="I675" s="70"/>
      <c r="J675" s="23"/>
      <c r="K675" s="33" t="s">
        <v>59</v>
      </c>
      <c r="L675" s="97" t="s">
        <v>59</v>
      </c>
    </row>
    <row r="676" spans="1:12" x14ac:dyDescent="0.35">
      <c r="A676" s="129" t="s">
        <v>543</v>
      </c>
      <c r="B676" s="147" t="s">
        <v>543</v>
      </c>
      <c r="C676" s="46" t="s">
        <v>70</v>
      </c>
      <c r="D676" s="86" t="s">
        <v>22</v>
      </c>
      <c r="E676" s="66">
        <v>61574805</v>
      </c>
      <c r="F676" s="67">
        <v>9.25</v>
      </c>
      <c r="G676" s="47">
        <v>569.56694625</v>
      </c>
      <c r="H676" s="68">
        <v>136832900</v>
      </c>
      <c r="I676" s="67">
        <v>45</v>
      </c>
      <c r="J676" s="25">
        <v>8.4</v>
      </c>
      <c r="K676" s="47" t="s">
        <v>286</v>
      </c>
      <c r="L676" s="99" t="s">
        <v>220</v>
      </c>
    </row>
    <row r="677" spans="1:12" ht="26" x14ac:dyDescent="0.35">
      <c r="A677" s="131"/>
      <c r="B677" s="148"/>
      <c r="C677" s="48"/>
      <c r="D677" s="87"/>
      <c r="E677" s="69"/>
      <c r="F677" s="70"/>
      <c r="G677" s="33"/>
      <c r="H677" s="71"/>
      <c r="I677" s="70"/>
      <c r="J677" s="23"/>
      <c r="K677" s="33" t="s">
        <v>221</v>
      </c>
      <c r="L677" s="97" t="s">
        <v>222</v>
      </c>
    </row>
    <row r="678" spans="1:12" ht="13.5" thickBot="1" x14ac:dyDescent="0.4">
      <c r="A678" s="131" t="s">
        <v>544</v>
      </c>
      <c r="B678" s="149">
        <v>42131</v>
      </c>
      <c r="C678" s="48"/>
      <c r="D678" s="87"/>
      <c r="E678" s="69"/>
      <c r="F678" s="70"/>
      <c r="G678" s="33"/>
      <c r="H678" s="71"/>
      <c r="I678" s="70"/>
      <c r="J678" s="23"/>
      <c r="K678" s="12" t="s">
        <v>74</v>
      </c>
      <c r="L678" s="101" t="s">
        <v>74</v>
      </c>
    </row>
    <row r="679" spans="1:12" x14ac:dyDescent="0.35">
      <c r="A679" s="129" t="s">
        <v>545</v>
      </c>
      <c r="B679" s="147" t="s">
        <v>545</v>
      </c>
      <c r="C679" s="46" t="s">
        <v>70</v>
      </c>
      <c r="D679" s="86" t="s">
        <v>22</v>
      </c>
      <c r="E679" s="66">
        <v>139009944</v>
      </c>
      <c r="F679" s="67">
        <v>14</v>
      </c>
      <c r="G679" s="47">
        <v>1946.139216</v>
      </c>
      <c r="H679" s="68">
        <v>231683240</v>
      </c>
      <c r="I679" s="67">
        <v>65.999999827350479</v>
      </c>
      <c r="J679" s="25">
        <v>15.41</v>
      </c>
      <c r="K679" s="47" t="s">
        <v>40</v>
      </c>
      <c r="L679" s="99" t="s">
        <v>41</v>
      </c>
    </row>
    <row r="680" spans="1:12" x14ac:dyDescent="0.35">
      <c r="A680" s="131"/>
      <c r="B680" s="148"/>
      <c r="C680" s="48" t="s">
        <v>427</v>
      </c>
      <c r="D680" s="88" t="s">
        <v>427</v>
      </c>
      <c r="E680" s="69">
        <v>13900994</v>
      </c>
      <c r="F680" s="70"/>
      <c r="G680" s="33">
        <v>194.61391599999999</v>
      </c>
      <c r="H680" s="71"/>
      <c r="I680" s="70"/>
      <c r="J680" s="23"/>
      <c r="K680" s="33" t="s">
        <v>230</v>
      </c>
      <c r="L680" s="97" t="s">
        <v>273</v>
      </c>
    </row>
    <row r="681" spans="1:12" ht="13.5" thickBot="1" x14ac:dyDescent="0.4">
      <c r="A681" s="134" t="s">
        <v>544</v>
      </c>
      <c r="B681" s="150">
        <v>42131</v>
      </c>
      <c r="C681" s="52" t="s">
        <v>77</v>
      </c>
      <c r="D681" s="91" t="s">
        <v>77</v>
      </c>
      <c r="E681" s="72">
        <v>152910938</v>
      </c>
      <c r="F681" s="73"/>
      <c r="G681" s="12">
        <v>2140.7531319999998</v>
      </c>
      <c r="H681" s="74"/>
      <c r="I681" s="73"/>
      <c r="J681" s="27"/>
      <c r="K681" s="12" t="s">
        <v>74</v>
      </c>
      <c r="L681" s="101" t="s">
        <v>74</v>
      </c>
    </row>
    <row r="682" spans="1:12" x14ac:dyDescent="0.35">
      <c r="A682" s="129" t="s">
        <v>546</v>
      </c>
      <c r="B682" s="147" t="s">
        <v>546</v>
      </c>
      <c r="C682" s="46" t="s">
        <v>70</v>
      </c>
      <c r="D682" s="86" t="s">
        <v>22</v>
      </c>
      <c r="E682" s="66">
        <v>15000000</v>
      </c>
      <c r="F682" s="67">
        <v>4.8</v>
      </c>
      <c r="G682" s="47">
        <v>72</v>
      </c>
      <c r="H682" s="68">
        <v>60000000</v>
      </c>
      <c r="I682" s="67">
        <v>26.829395000000002</v>
      </c>
      <c r="J682" s="25">
        <v>4.99</v>
      </c>
      <c r="K682" s="47" t="s">
        <v>68</v>
      </c>
      <c r="L682" s="99" t="s">
        <v>181</v>
      </c>
    </row>
    <row r="683" spans="1:12" x14ac:dyDescent="0.35">
      <c r="A683" s="131"/>
      <c r="B683" s="148"/>
      <c r="C683" s="48" t="s">
        <v>427</v>
      </c>
      <c r="D683" s="88" t="s">
        <v>427</v>
      </c>
      <c r="E683" s="69">
        <v>1097637</v>
      </c>
      <c r="F683" s="70"/>
      <c r="G683" s="33">
        <v>5.2686576000000001</v>
      </c>
      <c r="H683" s="71"/>
      <c r="I683" s="70"/>
      <c r="J683" s="23"/>
      <c r="K683" s="33" t="s">
        <v>412</v>
      </c>
      <c r="L683" s="97" t="s">
        <v>188</v>
      </c>
    </row>
    <row r="684" spans="1:12" ht="13.5" thickBot="1" x14ac:dyDescent="0.4">
      <c r="A684" s="134" t="s">
        <v>547</v>
      </c>
      <c r="B684" s="150">
        <v>42118</v>
      </c>
      <c r="C684" s="48" t="s">
        <v>77</v>
      </c>
      <c r="D684" s="87" t="s">
        <v>77</v>
      </c>
      <c r="E684" s="72">
        <v>16097637</v>
      </c>
      <c r="F684" s="73"/>
      <c r="G684" s="12">
        <v>77.268657599999997</v>
      </c>
      <c r="H684" s="74"/>
      <c r="I684" s="73"/>
      <c r="J684" s="27"/>
      <c r="K684" s="12" t="s">
        <v>74</v>
      </c>
      <c r="L684" s="101" t="s">
        <v>74</v>
      </c>
    </row>
    <row r="685" spans="1:12" ht="26" x14ac:dyDescent="0.35">
      <c r="A685" s="129" t="s">
        <v>548</v>
      </c>
      <c r="B685" s="147" t="s">
        <v>548</v>
      </c>
      <c r="C685" s="46" t="s">
        <v>21</v>
      </c>
      <c r="D685" s="89" t="s">
        <v>269</v>
      </c>
      <c r="E685" s="66">
        <v>3623188</v>
      </c>
      <c r="F685" s="67">
        <v>1.38</v>
      </c>
      <c r="G685" s="47">
        <v>4.9999994399999999</v>
      </c>
      <c r="H685" s="68">
        <v>12330268</v>
      </c>
      <c r="I685" s="67">
        <v>29.384503240318864</v>
      </c>
      <c r="J685" s="25">
        <v>1.97</v>
      </c>
      <c r="K685" s="47" t="s">
        <v>498</v>
      </c>
      <c r="L685" s="99" t="s">
        <v>499</v>
      </c>
    </row>
    <row r="686" spans="1:12" ht="14.25" customHeight="1" x14ac:dyDescent="0.35">
      <c r="A686" s="131"/>
      <c r="B686" s="148"/>
      <c r="D686" s="87"/>
      <c r="E686" s="69"/>
      <c r="F686" s="70"/>
      <c r="G686" s="33"/>
      <c r="H686" s="71"/>
      <c r="I686" s="70"/>
      <c r="J686" s="23"/>
      <c r="K686" s="33" t="s">
        <v>500</v>
      </c>
      <c r="L686" s="97" t="s">
        <v>501</v>
      </c>
    </row>
    <row r="687" spans="1:12" ht="13.5" thickBot="1" x14ac:dyDescent="0.4">
      <c r="A687" s="131" t="s">
        <v>549</v>
      </c>
      <c r="B687" s="149">
        <v>42102</v>
      </c>
      <c r="C687" s="48"/>
      <c r="D687" s="87"/>
      <c r="E687" s="69"/>
      <c r="F687" s="70"/>
      <c r="G687" s="33"/>
      <c r="H687" s="71"/>
      <c r="I687" s="70"/>
      <c r="J687" s="23"/>
      <c r="K687" s="52" t="s">
        <v>395</v>
      </c>
      <c r="L687" s="97" t="s">
        <v>59</v>
      </c>
    </row>
    <row r="688" spans="1:12" x14ac:dyDescent="0.35">
      <c r="A688" s="129" t="s">
        <v>550</v>
      </c>
      <c r="B688" s="147" t="s">
        <v>550</v>
      </c>
      <c r="C688" s="46" t="s">
        <v>106</v>
      </c>
      <c r="D688" s="86" t="s">
        <v>106</v>
      </c>
      <c r="E688" s="66">
        <v>0</v>
      </c>
      <c r="F688" s="67">
        <v>0</v>
      </c>
      <c r="G688" s="47">
        <v>0</v>
      </c>
      <c r="H688" s="68">
        <v>2597010</v>
      </c>
      <c r="I688" s="67">
        <v>0</v>
      </c>
      <c r="J688" s="25">
        <v>105.05</v>
      </c>
      <c r="K688" s="47" t="s">
        <v>312</v>
      </c>
      <c r="L688" s="99" t="s">
        <v>313</v>
      </c>
    </row>
    <row r="689" spans="1:12" x14ac:dyDescent="0.35">
      <c r="A689" s="131"/>
      <c r="B689" s="148"/>
      <c r="D689" s="87"/>
      <c r="E689" s="69"/>
      <c r="F689" s="70"/>
      <c r="G689" s="33"/>
      <c r="H689" s="71"/>
      <c r="I689" s="70"/>
      <c r="J689" s="23"/>
      <c r="K689" s="33" t="s">
        <v>25</v>
      </c>
      <c r="L689" s="97" t="s">
        <v>25</v>
      </c>
    </row>
    <row r="690" spans="1:12" ht="13.5" thickBot="1" x14ac:dyDescent="0.4">
      <c r="A690" s="131" t="s">
        <v>551</v>
      </c>
      <c r="B690" s="149">
        <v>42075</v>
      </c>
      <c r="C690" s="48"/>
      <c r="D690" s="87"/>
      <c r="E690" s="69"/>
      <c r="F690" s="70"/>
      <c r="G690" s="33"/>
      <c r="H690" s="71"/>
      <c r="I690" s="70"/>
      <c r="J690" s="23"/>
      <c r="K690" s="33" t="s">
        <v>59</v>
      </c>
      <c r="L690" s="97" t="s">
        <v>59</v>
      </c>
    </row>
    <row r="691" spans="1:12" x14ac:dyDescent="0.35">
      <c r="A691" s="129" t="s">
        <v>552</v>
      </c>
      <c r="B691" s="147" t="s">
        <v>552</v>
      </c>
      <c r="C691" s="46" t="s">
        <v>70</v>
      </c>
      <c r="D691" s="86" t="s">
        <v>22</v>
      </c>
      <c r="E691" s="66">
        <v>41604234</v>
      </c>
      <c r="F691" s="1"/>
      <c r="G691" s="47">
        <v>434.76424529999997</v>
      </c>
      <c r="H691" s="68">
        <v>81576928</v>
      </c>
      <c r="I691" s="67">
        <v>51.778927002497568</v>
      </c>
      <c r="J691" s="25">
        <v>10</v>
      </c>
      <c r="K691" s="46" t="s">
        <v>238</v>
      </c>
      <c r="L691" s="99" t="s">
        <v>114</v>
      </c>
    </row>
    <row r="692" spans="1:12" x14ac:dyDescent="0.35">
      <c r="A692" s="131"/>
      <c r="B692" s="148"/>
      <c r="C692" s="48" t="s">
        <v>427</v>
      </c>
      <c r="D692" s="88" t="s">
        <v>427</v>
      </c>
      <c r="E692" s="10">
        <v>635424</v>
      </c>
      <c r="G692" s="23">
        <v>6.6401807999999996</v>
      </c>
      <c r="K692" s="48" t="s">
        <v>115</v>
      </c>
      <c r="L692" s="97" t="s">
        <v>116</v>
      </c>
    </row>
    <row r="693" spans="1:12" ht="13.5" thickBot="1" x14ac:dyDescent="0.4">
      <c r="A693" s="131" t="s">
        <v>553</v>
      </c>
      <c r="B693" s="149">
        <v>42051</v>
      </c>
      <c r="C693" s="48" t="s">
        <v>77</v>
      </c>
      <c r="D693" s="87" t="s">
        <v>77</v>
      </c>
      <c r="E693" s="69">
        <v>42239658</v>
      </c>
      <c r="F693" s="70">
        <v>10.45</v>
      </c>
      <c r="G693" s="33">
        <v>441.40442609999997</v>
      </c>
      <c r="H693" s="71"/>
      <c r="I693" s="70"/>
      <c r="J693" s="23"/>
      <c r="K693" s="33" t="s">
        <v>74</v>
      </c>
      <c r="L693" s="101" t="s">
        <v>74</v>
      </c>
    </row>
    <row r="694" spans="1:12" x14ac:dyDescent="0.35">
      <c r="A694" s="129" t="s">
        <v>554</v>
      </c>
      <c r="B694" s="147" t="s">
        <v>554</v>
      </c>
      <c r="C694" s="46" t="s">
        <v>70</v>
      </c>
      <c r="D694" s="86" t="s">
        <v>22</v>
      </c>
      <c r="E694" s="66">
        <v>66698748</v>
      </c>
      <c r="F694" s="67">
        <v>58</v>
      </c>
      <c r="G694" s="47">
        <v>3868.527384</v>
      </c>
      <c r="H694" s="68"/>
      <c r="I694" s="67"/>
      <c r="J694" s="25"/>
      <c r="K694" s="47" t="s">
        <v>555</v>
      </c>
      <c r="L694" s="99" t="s">
        <v>127</v>
      </c>
    </row>
    <row r="695" spans="1:12" x14ac:dyDescent="0.35">
      <c r="A695" s="131"/>
      <c r="B695" s="148"/>
      <c r="C695" s="48" t="s">
        <v>556</v>
      </c>
      <c r="D695" s="87" t="s">
        <v>557</v>
      </c>
      <c r="E695" s="69">
        <v>119434</v>
      </c>
      <c r="F695" s="70">
        <v>52.2</v>
      </c>
      <c r="G695" s="33">
        <v>6.2344548000000009</v>
      </c>
      <c r="H695" s="71">
        <v>150000000</v>
      </c>
      <c r="I695" s="70">
        <v>49</v>
      </c>
      <c r="J695" s="23">
        <v>70</v>
      </c>
      <c r="K695" s="33" t="s">
        <v>353</v>
      </c>
      <c r="L695" s="97" t="s">
        <v>354</v>
      </c>
    </row>
    <row r="696" spans="1:12" x14ac:dyDescent="0.35">
      <c r="A696" s="131"/>
      <c r="B696" s="148"/>
      <c r="C696" s="48" t="s">
        <v>427</v>
      </c>
      <c r="D696" s="88" t="s">
        <v>427</v>
      </c>
      <c r="E696" s="69">
        <v>6681818</v>
      </c>
      <c r="F696" s="70">
        <v>58</v>
      </c>
      <c r="G696" s="33">
        <v>387.54544399999997</v>
      </c>
      <c r="H696" s="71"/>
      <c r="I696" s="70"/>
      <c r="J696" s="23"/>
      <c r="K696" s="33"/>
      <c r="L696" s="97"/>
    </row>
    <row r="697" spans="1:12" ht="13.5" thickBot="1" x14ac:dyDescent="0.4">
      <c r="A697" s="131" t="s">
        <v>558</v>
      </c>
      <c r="B697" s="149">
        <v>42046</v>
      </c>
      <c r="C697" s="48" t="s">
        <v>77</v>
      </c>
      <c r="D697" s="87" t="s">
        <v>77</v>
      </c>
      <c r="E697" s="69">
        <v>73500000</v>
      </c>
      <c r="F697" s="70"/>
      <c r="G697" s="33">
        <v>4262.3072828000004</v>
      </c>
      <c r="H697" s="71"/>
      <c r="I697" s="70"/>
      <c r="J697" s="23"/>
      <c r="K697" s="33" t="s">
        <v>74</v>
      </c>
      <c r="L697" s="101" t="s">
        <v>74</v>
      </c>
    </row>
    <row r="698" spans="1:12" ht="14.5" x14ac:dyDescent="0.35">
      <c r="A698" s="129" t="s">
        <v>559</v>
      </c>
      <c r="B698" s="147" t="s">
        <v>559</v>
      </c>
      <c r="C698" s="46" t="s">
        <v>21</v>
      </c>
      <c r="D698" s="89" t="s">
        <v>269</v>
      </c>
      <c r="E698" s="66">
        <v>3699422</v>
      </c>
      <c r="F698" s="67">
        <v>1.73</v>
      </c>
      <c r="G698" s="47">
        <v>6.40000006</v>
      </c>
      <c r="H698" s="68">
        <v>12404195</v>
      </c>
      <c r="I698" s="67">
        <v>29.823958749439203</v>
      </c>
      <c r="J698" s="67">
        <v>2.0299999999999998</v>
      </c>
      <c r="K698" s="47" t="s">
        <v>99</v>
      </c>
      <c r="L698" s="99" t="s">
        <v>127</v>
      </c>
    </row>
    <row r="699" spans="1:12" x14ac:dyDescent="0.35">
      <c r="A699" s="131"/>
      <c r="B699" s="148"/>
      <c r="D699" s="87"/>
      <c r="F699" s="23"/>
      <c r="G699" s="23"/>
      <c r="I699" s="23"/>
      <c r="J699" s="23"/>
      <c r="K699" s="33" t="s">
        <v>101</v>
      </c>
      <c r="L699" s="97" t="s">
        <v>325</v>
      </c>
    </row>
    <row r="700" spans="1:12" ht="13.5" thickBot="1" x14ac:dyDescent="0.4">
      <c r="A700" s="131" t="s">
        <v>560</v>
      </c>
      <c r="B700" s="149">
        <v>41977</v>
      </c>
      <c r="C700" s="48"/>
      <c r="D700" s="87"/>
      <c r="E700" s="69"/>
      <c r="F700" s="70"/>
      <c r="G700" s="33"/>
      <c r="H700" s="71"/>
      <c r="I700" s="70"/>
      <c r="J700" s="23"/>
      <c r="K700" s="52" t="s">
        <v>395</v>
      </c>
      <c r="L700" s="97" t="s">
        <v>59</v>
      </c>
    </row>
    <row r="701" spans="1:12" x14ac:dyDescent="0.35">
      <c r="A701" s="129" t="s">
        <v>561</v>
      </c>
      <c r="B701" s="147" t="s">
        <v>561</v>
      </c>
      <c r="C701" s="46" t="s">
        <v>70</v>
      </c>
      <c r="D701" s="86" t="s">
        <v>22</v>
      </c>
      <c r="E701" s="66">
        <v>201800000</v>
      </c>
      <c r="F701" s="67"/>
      <c r="G701" s="47">
        <v>2724.3</v>
      </c>
      <c r="H701" s="68"/>
      <c r="I701" s="67"/>
      <c r="J701" s="25"/>
      <c r="K701" s="47" t="s">
        <v>238</v>
      </c>
      <c r="L701" s="99" t="s">
        <v>562</v>
      </c>
    </row>
    <row r="702" spans="1:12" x14ac:dyDescent="0.35">
      <c r="A702" s="131" t="s">
        <v>563</v>
      </c>
      <c r="B702" s="148" t="s">
        <v>564</v>
      </c>
      <c r="C702" s="48" t="s">
        <v>427</v>
      </c>
      <c r="D702" s="88" t="s">
        <v>427</v>
      </c>
      <c r="E702" s="69">
        <v>30270000</v>
      </c>
      <c r="F702" s="23"/>
      <c r="G702" s="33">
        <v>408.64499999999998</v>
      </c>
      <c r="I702" s="23"/>
      <c r="J702" s="23"/>
      <c r="K702" s="33" t="s">
        <v>565</v>
      </c>
      <c r="L702" s="97" t="s">
        <v>566</v>
      </c>
    </row>
    <row r="703" spans="1:12" ht="13.5" thickBot="1" x14ac:dyDescent="0.4">
      <c r="A703" s="134" t="s">
        <v>567</v>
      </c>
      <c r="B703" s="150">
        <v>41964</v>
      </c>
      <c r="C703" s="52" t="s">
        <v>77</v>
      </c>
      <c r="D703" s="91" t="s">
        <v>77</v>
      </c>
      <c r="E703" s="72">
        <v>232070000</v>
      </c>
      <c r="F703" s="73">
        <v>13.5</v>
      </c>
      <c r="G703" s="12">
        <v>3132.9450000000002</v>
      </c>
      <c r="H703" s="74">
        <v>1058758117</v>
      </c>
      <c r="I703" s="73">
        <v>21.9190763474449</v>
      </c>
      <c r="J703" s="27">
        <v>14.59</v>
      </c>
      <c r="K703" s="33" t="s">
        <v>74</v>
      </c>
      <c r="L703" s="101" t="s">
        <v>74</v>
      </c>
    </row>
    <row r="704" spans="1:12" ht="26" x14ac:dyDescent="0.35">
      <c r="A704" s="129" t="s">
        <v>568</v>
      </c>
      <c r="B704" s="147" t="s">
        <v>569</v>
      </c>
      <c r="C704" s="48" t="s">
        <v>21</v>
      </c>
      <c r="D704" s="88" t="s">
        <v>269</v>
      </c>
      <c r="E704" s="69">
        <v>4240000</v>
      </c>
      <c r="F704" s="70">
        <v>1.38</v>
      </c>
      <c r="G704" s="33">
        <v>5.8512000000000004</v>
      </c>
      <c r="H704" s="71">
        <v>19240000</v>
      </c>
      <c r="I704" s="70">
        <v>22.037422037422036</v>
      </c>
      <c r="J704" s="23">
        <v>2.09</v>
      </c>
      <c r="K704" s="47" t="s">
        <v>498</v>
      </c>
      <c r="L704" s="99" t="s">
        <v>499</v>
      </c>
    </row>
    <row r="705" spans="1:12" x14ac:dyDescent="0.35">
      <c r="A705" s="131"/>
      <c r="B705" s="148"/>
      <c r="D705" s="87"/>
      <c r="F705" s="23"/>
      <c r="G705" s="23"/>
      <c r="I705" s="23"/>
      <c r="J705" s="23"/>
      <c r="K705" s="33" t="s">
        <v>500</v>
      </c>
      <c r="L705" s="97" t="s">
        <v>501</v>
      </c>
    </row>
    <row r="706" spans="1:12" ht="13.5" thickBot="1" x14ac:dyDescent="0.4">
      <c r="A706" s="131" t="s">
        <v>570</v>
      </c>
      <c r="B706" s="149">
        <v>41948</v>
      </c>
      <c r="C706" s="48"/>
      <c r="D706" s="87"/>
      <c r="E706" s="69"/>
      <c r="F706" s="70"/>
      <c r="G706" s="33"/>
      <c r="H706" s="71"/>
      <c r="I706" s="70"/>
      <c r="J706" s="23"/>
      <c r="K706" s="52" t="s">
        <v>395</v>
      </c>
      <c r="L706" s="97" t="s">
        <v>59</v>
      </c>
    </row>
    <row r="707" spans="1:12" ht="14.5" x14ac:dyDescent="0.35">
      <c r="A707" s="129" t="s">
        <v>571</v>
      </c>
      <c r="B707" s="147" t="s">
        <v>571</v>
      </c>
      <c r="C707" s="46" t="s">
        <v>21</v>
      </c>
      <c r="D707" s="89" t="s">
        <v>269</v>
      </c>
      <c r="E707" s="66">
        <v>2714000</v>
      </c>
      <c r="F707" s="67">
        <v>1.26</v>
      </c>
      <c r="G707" s="47">
        <v>3.4196399999999998</v>
      </c>
      <c r="H707" s="68">
        <v>7744060</v>
      </c>
      <c r="I707" s="67">
        <v>35.046216067540797</v>
      </c>
      <c r="J707" s="25">
        <v>1.98</v>
      </c>
      <c r="K707" s="47" t="s">
        <v>99</v>
      </c>
      <c r="L707" s="99" t="s">
        <v>127</v>
      </c>
    </row>
    <row r="708" spans="1:12" x14ac:dyDescent="0.35">
      <c r="A708" s="131"/>
      <c r="B708" s="148"/>
      <c r="D708" s="87"/>
      <c r="F708" s="23"/>
      <c r="G708" s="23"/>
      <c r="I708" s="23"/>
      <c r="J708" s="23"/>
      <c r="K708" s="33" t="s">
        <v>101</v>
      </c>
      <c r="L708" s="97" t="s">
        <v>325</v>
      </c>
    </row>
    <row r="709" spans="1:12" ht="13.5" thickBot="1" x14ac:dyDescent="0.4">
      <c r="A709" s="131" t="s">
        <v>572</v>
      </c>
      <c r="B709" s="149">
        <v>41848</v>
      </c>
      <c r="C709" s="52"/>
      <c r="D709" s="91"/>
      <c r="E709" s="72"/>
      <c r="F709" s="73"/>
      <c r="G709" s="12"/>
      <c r="H709" s="74"/>
      <c r="I709" s="73"/>
      <c r="J709" s="27"/>
      <c r="K709" s="52" t="s">
        <v>395</v>
      </c>
      <c r="L709" s="97" t="s">
        <v>59</v>
      </c>
    </row>
    <row r="710" spans="1:12" x14ac:dyDescent="0.35">
      <c r="A710" s="129" t="s">
        <v>573</v>
      </c>
      <c r="B710" s="147" t="s">
        <v>574</v>
      </c>
      <c r="C710" s="46" t="s">
        <v>70</v>
      </c>
      <c r="D710" s="86" t="s">
        <v>22</v>
      </c>
      <c r="E710" s="66">
        <v>36204545</v>
      </c>
      <c r="F710" s="25"/>
      <c r="G710" s="47">
        <v>470.659085</v>
      </c>
      <c r="H710" s="1"/>
      <c r="I710" s="25"/>
      <c r="J710" s="25"/>
      <c r="K710" s="47" t="s">
        <v>555</v>
      </c>
      <c r="L710" s="99" t="s">
        <v>127</v>
      </c>
    </row>
    <row r="711" spans="1:12" x14ac:dyDescent="0.35">
      <c r="A711" s="131"/>
      <c r="B711" s="148"/>
      <c r="C711" s="48" t="s">
        <v>427</v>
      </c>
      <c r="D711" s="88" t="s">
        <v>427</v>
      </c>
      <c r="E711" s="69">
        <v>3620454</v>
      </c>
      <c r="F711" s="70"/>
      <c r="G711" s="33">
        <v>47.065902000000001</v>
      </c>
      <c r="H711" s="71"/>
      <c r="I711" s="70"/>
      <c r="J711" s="23"/>
      <c r="K711" s="33" t="s">
        <v>353</v>
      </c>
      <c r="L711" s="97" t="s">
        <v>354</v>
      </c>
    </row>
    <row r="712" spans="1:12" ht="13.5" thickBot="1" x14ac:dyDescent="0.4">
      <c r="A712" s="131" t="s">
        <v>575</v>
      </c>
      <c r="B712" s="149">
        <v>41834</v>
      </c>
      <c r="C712" s="48" t="s">
        <v>77</v>
      </c>
      <c r="D712" s="87" t="s">
        <v>77</v>
      </c>
      <c r="E712" s="69">
        <v>39824999</v>
      </c>
      <c r="F712" s="70">
        <v>13</v>
      </c>
      <c r="G712" s="33">
        <v>517.72498700000006</v>
      </c>
      <c r="H712" s="71">
        <v>132750000</v>
      </c>
      <c r="I712" s="70">
        <v>29.999999246704331</v>
      </c>
      <c r="J712" s="23">
        <v>13.4</v>
      </c>
      <c r="K712" s="33" t="s">
        <v>74</v>
      </c>
      <c r="L712" s="101" t="s">
        <v>74</v>
      </c>
    </row>
    <row r="713" spans="1:12" ht="14.5" x14ac:dyDescent="0.35">
      <c r="A713" s="129" t="s">
        <v>576</v>
      </c>
      <c r="B713" s="147" t="s">
        <v>576</v>
      </c>
      <c r="C713" s="46" t="s">
        <v>21</v>
      </c>
      <c r="D713" s="89" t="s">
        <v>269</v>
      </c>
      <c r="E713" s="66">
        <v>36000000</v>
      </c>
      <c r="F713" s="67">
        <v>10</v>
      </c>
      <c r="G713" s="47">
        <v>360</v>
      </c>
      <c r="H713" s="68">
        <v>36006000</v>
      </c>
      <c r="I713" s="67">
        <v>99.983336110648224</v>
      </c>
      <c r="J713" s="25">
        <v>9.8000000000000007</v>
      </c>
      <c r="K713" s="47" t="s">
        <v>312</v>
      </c>
      <c r="L713" s="99" t="s">
        <v>313</v>
      </c>
    </row>
    <row r="714" spans="1:12" x14ac:dyDescent="0.35">
      <c r="A714" s="131"/>
      <c r="B714" s="148"/>
      <c r="D714" s="87"/>
      <c r="F714" s="23"/>
      <c r="G714" s="23"/>
      <c r="I714" s="23"/>
      <c r="J714" s="23"/>
      <c r="K714" s="33" t="s">
        <v>25</v>
      </c>
      <c r="L714" s="97" t="s">
        <v>25</v>
      </c>
    </row>
    <row r="715" spans="1:12" ht="13.5" thickBot="1" x14ac:dyDescent="0.4">
      <c r="A715" s="131" t="s">
        <v>577</v>
      </c>
      <c r="B715" s="149">
        <v>41829</v>
      </c>
      <c r="C715" s="48"/>
      <c r="D715" s="87"/>
      <c r="E715" s="69"/>
      <c r="F715" s="70"/>
      <c r="G715" s="33"/>
      <c r="H715" s="71"/>
      <c r="I715" s="70"/>
      <c r="J715" s="23"/>
      <c r="K715" s="33" t="s">
        <v>74</v>
      </c>
      <c r="L715" s="101" t="s">
        <v>74</v>
      </c>
    </row>
    <row r="716" spans="1:12" ht="14.5" x14ac:dyDescent="0.35">
      <c r="A716" s="129" t="s">
        <v>578</v>
      </c>
      <c r="B716" s="147" t="s">
        <v>578</v>
      </c>
      <c r="C716" s="46" t="s">
        <v>21</v>
      </c>
      <c r="D716" s="89" t="s">
        <v>269</v>
      </c>
      <c r="E716" s="66">
        <v>876266</v>
      </c>
      <c r="F716" s="67">
        <v>29</v>
      </c>
      <c r="G716" s="47">
        <v>25.411714</v>
      </c>
      <c r="H716" s="68">
        <v>876266</v>
      </c>
      <c r="I716" s="67">
        <v>100</v>
      </c>
      <c r="J716" s="25">
        <v>29.4</v>
      </c>
      <c r="K716" s="47" t="s">
        <v>312</v>
      </c>
      <c r="L716" s="99" t="s">
        <v>313</v>
      </c>
    </row>
    <row r="717" spans="1:12" ht="12.65" customHeight="1" x14ac:dyDescent="0.35">
      <c r="A717" s="131"/>
      <c r="B717" s="148"/>
      <c r="D717" s="87"/>
      <c r="F717" s="23"/>
      <c r="G717" s="23"/>
      <c r="I717" s="23"/>
      <c r="J717" s="23"/>
      <c r="K717" s="33" t="s">
        <v>579</v>
      </c>
      <c r="L717" s="97" t="s">
        <v>25</v>
      </c>
    </row>
    <row r="718" spans="1:12" ht="12.65" customHeight="1" thickBot="1" x14ac:dyDescent="0.4">
      <c r="A718" s="131" t="s">
        <v>580</v>
      </c>
      <c r="B718" s="149">
        <v>41822</v>
      </c>
      <c r="C718" s="52"/>
      <c r="D718" s="91"/>
      <c r="E718" s="72"/>
      <c r="F718" s="73"/>
      <c r="G718" s="12"/>
      <c r="H718" s="74"/>
      <c r="I718" s="73"/>
      <c r="J718" s="27"/>
      <c r="K718" s="33" t="s">
        <v>59</v>
      </c>
      <c r="L718" s="97" t="s">
        <v>59</v>
      </c>
    </row>
    <row r="719" spans="1:12" ht="12.65" customHeight="1" x14ac:dyDescent="0.35">
      <c r="A719" s="129" t="s">
        <v>581</v>
      </c>
      <c r="B719" s="147" t="s">
        <v>581</v>
      </c>
      <c r="C719" s="46" t="s">
        <v>21</v>
      </c>
      <c r="D719" s="89" t="s">
        <v>269</v>
      </c>
      <c r="E719" s="66">
        <v>9922500</v>
      </c>
      <c r="F719" s="67">
        <v>1.23</v>
      </c>
      <c r="G719" s="47">
        <v>12.204675</v>
      </c>
      <c r="H719" s="68">
        <v>9922500</v>
      </c>
      <c r="I719" s="67">
        <v>100</v>
      </c>
      <c r="J719" s="25">
        <v>2.58</v>
      </c>
      <c r="K719" s="47" t="s">
        <v>40</v>
      </c>
      <c r="L719" s="99" t="s">
        <v>363</v>
      </c>
    </row>
    <row r="720" spans="1:12" ht="12.65" customHeight="1" x14ac:dyDescent="0.35">
      <c r="A720" s="131"/>
      <c r="B720" s="148"/>
      <c r="D720" s="87"/>
      <c r="F720" s="23"/>
      <c r="G720" s="23"/>
      <c r="I720" s="23"/>
      <c r="J720" s="23"/>
      <c r="K720" s="33" t="s">
        <v>42</v>
      </c>
      <c r="L720" s="97" t="s">
        <v>43</v>
      </c>
    </row>
    <row r="721" spans="1:12" ht="12.65" customHeight="1" thickBot="1" x14ac:dyDescent="0.4">
      <c r="A721" s="131" t="s">
        <v>582</v>
      </c>
      <c r="B721" s="149">
        <v>41821</v>
      </c>
      <c r="C721" s="48"/>
      <c r="D721" s="87"/>
      <c r="E721" s="69"/>
      <c r="F721" s="70"/>
      <c r="G721" s="33"/>
      <c r="H721" s="71"/>
      <c r="I721" s="70"/>
      <c r="J721" s="23"/>
      <c r="K721" s="52" t="s">
        <v>395</v>
      </c>
      <c r="L721" s="97" t="s">
        <v>59</v>
      </c>
    </row>
    <row r="722" spans="1:12" ht="12.65" customHeight="1" x14ac:dyDescent="0.35">
      <c r="A722" s="129" t="s">
        <v>583</v>
      </c>
      <c r="B722" s="147" t="s">
        <v>583</v>
      </c>
      <c r="C722" s="46" t="s">
        <v>21</v>
      </c>
      <c r="D722" s="89" t="s">
        <v>269</v>
      </c>
      <c r="E722" s="66">
        <v>125000000</v>
      </c>
      <c r="F722" s="25"/>
      <c r="G722" s="47">
        <v>1250</v>
      </c>
      <c r="H722" s="68">
        <v>125060000</v>
      </c>
      <c r="I722" s="25"/>
      <c r="J722" s="25"/>
      <c r="K722" s="1" t="s">
        <v>312</v>
      </c>
      <c r="L722" s="99" t="s">
        <v>313</v>
      </c>
    </row>
    <row r="723" spans="1:12" ht="12.65" customHeight="1" x14ac:dyDescent="0.35">
      <c r="A723" s="131"/>
      <c r="B723" s="148"/>
      <c r="C723" s="48" t="s">
        <v>427</v>
      </c>
      <c r="D723" s="88" t="s">
        <v>427</v>
      </c>
      <c r="E723" s="69">
        <v>4152001</v>
      </c>
      <c r="F723" s="70"/>
      <c r="G723" s="33">
        <v>41.520009999999999</v>
      </c>
      <c r="H723" s="71">
        <v>4152001</v>
      </c>
      <c r="I723" s="70"/>
      <c r="J723" s="23"/>
      <c r="K723" s="6" t="s">
        <v>25</v>
      </c>
      <c r="L723" s="97" t="s">
        <v>25</v>
      </c>
    </row>
    <row r="724" spans="1:12" ht="12.65" customHeight="1" thickBot="1" x14ac:dyDescent="0.4">
      <c r="A724" s="131" t="s">
        <v>584</v>
      </c>
      <c r="B724" s="149">
        <v>41820</v>
      </c>
      <c r="C724" s="48" t="s">
        <v>77</v>
      </c>
      <c r="D724" s="87" t="s">
        <v>77</v>
      </c>
      <c r="E724" s="69">
        <v>129152001</v>
      </c>
      <c r="F724" s="70">
        <v>10</v>
      </c>
      <c r="G724" s="33">
        <v>1291.52001</v>
      </c>
      <c r="H724" s="71">
        <v>129212001</v>
      </c>
      <c r="I724" s="70">
        <v>99.952023028946101</v>
      </c>
      <c r="J724" s="23">
        <v>9.65</v>
      </c>
      <c r="K724" s="13" t="s">
        <v>74</v>
      </c>
      <c r="L724" s="101" t="s">
        <v>74</v>
      </c>
    </row>
    <row r="725" spans="1:12" ht="12.65" customHeight="1" x14ac:dyDescent="0.35">
      <c r="A725" s="129" t="s">
        <v>585</v>
      </c>
      <c r="B725" s="147" t="s">
        <v>585</v>
      </c>
      <c r="C725" s="46" t="s">
        <v>586</v>
      </c>
      <c r="D725" s="86" t="s">
        <v>22</v>
      </c>
      <c r="E725" s="66">
        <v>55172414</v>
      </c>
      <c r="F725" s="25"/>
      <c r="G725" s="47">
        <v>800.00000299999999</v>
      </c>
      <c r="H725" s="1"/>
      <c r="I725" s="67"/>
      <c r="J725" s="25"/>
      <c r="K725" s="1" t="s">
        <v>498</v>
      </c>
      <c r="L725" s="99" t="s">
        <v>499</v>
      </c>
    </row>
    <row r="726" spans="1:12" ht="12.65" customHeight="1" x14ac:dyDescent="0.35">
      <c r="A726" s="131"/>
      <c r="B726" s="148"/>
      <c r="C726" s="48" t="s">
        <v>587</v>
      </c>
      <c r="D726" s="88" t="s">
        <v>269</v>
      </c>
      <c r="E726" s="69">
        <v>20689655</v>
      </c>
      <c r="F726" s="70"/>
      <c r="G726" s="33">
        <v>299.99999750000001</v>
      </c>
      <c r="I726" s="70"/>
      <c r="J726" s="23"/>
      <c r="K726" s="6" t="s">
        <v>500</v>
      </c>
      <c r="L726" s="97" t="s">
        <v>501</v>
      </c>
    </row>
    <row r="727" spans="1:12" ht="12.65" customHeight="1" x14ac:dyDescent="0.35">
      <c r="A727" s="131"/>
      <c r="B727" s="148"/>
      <c r="C727" s="48" t="s">
        <v>427</v>
      </c>
      <c r="D727" s="88" t="s">
        <v>427</v>
      </c>
      <c r="E727" s="69">
        <v>7586207</v>
      </c>
      <c r="F727" s="70"/>
      <c r="G727" s="33">
        <v>110.0000015</v>
      </c>
      <c r="H727" s="71"/>
      <c r="I727" s="70"/>
      <c r="J727" s="23"/>
      <c r="L727" s="97"/>
    </row>
    <row r="728" spans="1:12" ht="13.5" thickBot="1" x14ac:dyDescent="0.4">
      <c r="A728" s="131" t="s">
        <v>588</v>
      </c>
      <c r="B728" s="149">
        <v>41768</v>
      </c>
      <c r="C728" s="48" t="s">
        <v>77</v>
      </c>
      <c r="D728" s="87" t="s">
        <v>77</v>
      </c>
      <c r="E728" s="69">
        <v>83448276</v>
      </c>
      <c r="F728" s="70">
        <v>14.5</v>
      </c>
      <c r="G728" s="33">
        <v>1210.000002</v>
      </c>
      <c r="H728" s="71">
        <v>130016755</v>
      </c>
      <c r="I728" s="70">
        <v>64.182709374649448</v>
      </c>
      <c r="J728" s="23">
        <v>15.15</v>
      </c>
      <c r="K728" s="13" t="s">
        <v>74</v>
      </c>
      <c r="L728" s="101" t="s">
        <v>74</v>
      </c>
    </row>
    <row r="729" spans="1:12" ht="14.5" x14ac:dyDescent="0.35">
      <c r="A729" s="129" t="s">
        <v>589</v>
      </c>
      <c r="B729" s="147" t="s">
        <v>589</v>
      </c>
      <c r="C729" s="46" t="s">
        <v>587</v>
      </c>
      <c r="D729" s="89" t="s">
        <v>269</v>
      </c>
      <c r="E729" s="66">
        <v>3676470</v>
      </c>
      <c r="F729" s="67">
        <v>1.36</v>
      </c>
      <c r="G729" s="47">
        <v>4.9999992000000004</v>
      </c>
      <c r="H729" s="68">
        <v>12256070</v>
      </c>
      <c r="I729" s="67">
        <v>29.997136112962803</v>
      </c>
      <c r="J729" s="25">
        <v>2.2400000000000002</v>
      </c>
      <c r="K729" s="1" t="s">
        <v>40</v>
      </c>
      <c r="L729" s="99" t="s">
        <v>363</v>
      </c>
    </row>
    <row r="730" spans="1:12" ht="12.65" customHeight="1" x14ac:dyDescent="0.35">
      <c r="A730" s="131"/>
      <c r="B730" s="148"/>
      <c r="D730" s="87"/>
      <c r="F730" s="23"/>
      <c r="G730" s="23"/>
      <c r="I730" s="23"/>
      <c r="J730" s="23"/>
      <c r="K730" s="6" t="s">
        <v>42</v>
      </c>
      <c r="L730" s="97" t="s">
        <v>43</v>
      </c>
    </row>
    <row r="731" spans="1:12" ht="12.65" customHeight="1" thickBot="1" x14ac:dyDescent="0.4">
      <c r="A731" s="131" t="s">
        <v>590</v>
      </c>
      <c r="B731" s="149">
        <v>41751</v>
      </c>
      <c r="C731" s="52"/>
      <c r="D731" s="91"/>
      <c r="E731" s="72"/>
      <c r="F731" s="73"/>
      <c r="G731" s="12"/>
      <c r="H731" s="74"/>
      <c r="I731" s="73"/>
      <c r="J731" s="27"/>
      <c r="K731" s="52" t="s">
        <v>395</v>
      </c>
      <c r="L731" s="97" t="s">
        <v>59</v>
      </c>
    </row>
    <row r="732" spans="1:12" ht="12.65" customHeight="1" x14ac:dyDescent="0.35">
      <c r="A732" s="129" t="s">
        <v>591</v>
      </c>
      <c r="B732" s="147" t="s">
        <v>591</v>
      </c>
      <c r="C732" s="46" t="s">
        <v>592</v>
      </c>
      <c r="D732" s="89" t="s">
        <v>593</v>
      </c>
      <c r="E732" s="66">
        <v>36707313</v>
      </c>
      <c r="F732" s="25"/>
      <c r="G732" s="47">
        <v>376.24995825000002</v>
      </c>
      <c r="H732" s="1"/>
      <c r="I732" s="25"/>
      <c r="J732" s="25"/>
      <c r="K732" s="47" t="s">
        <v>99</v>
      </c>
      <c r="L732" s="99" t="s">
        <v>127</v>
      </c>
    </row>
    <row r="733" spans="1:12" ht="12.65" customHeight="1" x14ac:dyDescent="0.35">
      <c r="A733" s="131"/>
      <c r="B733" s="148"/>
      <c r="C733" s="48" t="s">
        <v>427</v>
      </c>
      <c r="D733" s="87" t="s">
        <v>427</v>
      </c>
      <c r="E733" s="69">
        <v>5506097</v>
      </c>
      <c r="F733" s="70"/>
      <c r="G733" s="33">
        <v>56.43749425</v>
      </c>
      <c r="H733" s="71"/>
      <c r="I733" s="70"/>
      <c r="J733" s="23"/>
      <c r="K733" s="6" t="s">
        <v>101</v>
      </c>
      <c r="L733" s="97" t="s">
        <v>325</v>
      </c>
    </row>
    <row r="734" spans="1:12" ht="12.65" customHeight="1" thickBot="1" x14ac:dyDescent="0.4">
      <c r="A734" s="131" t="s">
        <v>594</v>
      </c>
      <c r="B734" s="149">
        <v>41737</v>
      </c>
      <c r="C734" s="48" t="s">
        <v>77</v>
      </c>
      <c r="D734" s="87" t="s">
        <v>77</v>
      </c>
      <c r="E734" s="69">
        <v>42213410</v>
      </c>
      <c r="F734" s="70">
        <v>10.25</v>
      </c>
      <c r="G734" s="33">
        <v>432.68745250000001</v>
      </c>
      <c r="H734" s="71">
        <v>104878000</v>
      </c>
      <c r="I734" s="70">
        <v>40.250004767444075</v>
      </c>
      <c r="J734" s="23">
        <v>9.81</v>
      </c>
      <c r="K734" s="13" t="s">
        <v>74</v>
      </c>
      <c r="L734" s="101" t="s">
        <v>74</v>
      </c>
    </row>
    <row r="735" spans="1:12" ht="12.65" customHeight="1" x14ac:dyDescent="0.35">
      <c r="A735" s="129" t="s">
        <v>595</v>
      </c>
      <c r="B735" s="147" t="s">
        <v>596</v>
      </c>
      <c r="C735" s="46" t="s">
        <v>587</v>
      </c>
      <c r="D735" s="89" t="s">
        <v>269</v>
      </c>
      <c r="E735" s="66">
        <v>50000000</v>
      </c>
      <c r="F735" s="25"/>
      <c r="G735" s="47">
        <v>500</v>
      </c>
      <c r="H735" s="68">
        <v>50060000</v>
      </c>
      <c r="I735" s="67"/>
      <c r="J735" s="25"/>
      <c r="K735" s="6" t="s">
        <v>312</v>
      </c>
      <c r="L735" s="99" t="s">
        <v>313</v>
      </c>
    </row>
    <row r="736" spans="1:12" ht="12.65" customHeight="1" x14ac:dyDescent="0.35">
      <c r="A736" s="131"/>
      <c r="B736" s="148"/>
      <c r="C736" s="48" t="s">
        <v>427</v>
      </c>
      <c r="D736" s="87" t="s">
        <v>427</v>
      </c>
      <c r="E736" s="69">
        <v>5000000</v>
      </c>
      <c r="F736" s="70"/>
      <c r="G736" s="33">
        <v>50</v>
      </c>
      <c r="H736" s="71">
        <v>5000000</v>
      </c>
      <c r="I736" s="23"/>
      <c r="J736" s="23"/>
      <c r="K736" s="6" t="s">
        <v>378</v>
      </c>
      <c r="L736" s="97" t="s">
        <v>379</v>
      </c>
    </row>
    <row r="737" spans="1:12" ht="12.65" customHeight="1" thickBot="1" x14ac:dyDescent="0.4">
      <c r="A737" s="131" t="s">
        <v>597</v>
      </c>
      <c r="B737" s="149">
        <v>41712</v>
      </c>
      <c r="C737" s="48" t="s">
        <v>77</v>
      </c>
      <c r="D737" s="87" t="s">
        <v>77</v>
      </c>
      <c r="E737" s="69">
        <v>55000000</v>
      </c>
      <c r="F737" s="70">
        <v>10</v>
      </c>
      <c r="G737" s="33">
        <v>550</v>
      </c>
      <c r="H737" s="71">
        <v>55060000</v>
      </c>
      <c r="I737" s="70">
        <v>99.88014382740711</v>
      </c>
      <c r="J737" s="23">
        <v>10.32</v>
      </c>
      <c r="K737" s="13" t="s">
        <v>74</v>
      </c>
      <c r="L737" s="101" t="s">
        <v>74</v>
      </c>
    </row>
    <row r="738" spans="1:12" ht="12.65" customHeight="1" x14ac:dyDescent="0.35">
      <c r="A738" s="129" t="s">
        <v>598</v>
      </c>
      <c r="B738" s="137" t="s">
        <v>598</v>
      </c>
      <c r="C738" s="46" t="s">
        <v>587</v>
      </c>
      <c r="D738" s="89" t="s">
        <v>269</v>
      </c>
      <c r="E738" s="66">
        <v>40000000</v>
      </c>
      <c r="F738" s="67">
        <v>10</v>
      </c>
      <c r="G738" s="47">
        <v>400</v>
      </c>
      <c r="H738" s="68">
        <v>40030000</v>
      </c>
      <c r="I738" s="67">
        <v>99.925056207844122</v>
      </c>
      <c r="J738" s="25">
        <v>10.25</v>
      </c>
      <c r="K738" s="6" t="s">
        <v>312</v>
      </c>
      <c r="L738" s="97" t="s">
        <v>313</v>
      </c>
    </row>
    <row r="739" spans="1:12" ht="12.65" customHeight="1" x14ac:dyDescent="0.35">
      <c r="A739" s="131"/>
      <c r="B739" s="148"/>
      <c r="D739" s="87"/>
      <c r="F739" s="23"/>
      <c r="G739" s="23"/>
      <c r="I739" s="23"/>
      <c r="J739" s="23"/>
      <c r="K739" s="6" t="s">
        <v>25</v>
      </c>
      <c r="L739" s="97" t="s">
        <v>25</v>
      </c>
    </row>
    <row r="740" spans="1:12" ht="12.65" customHeight="1" thickBot="1" x14ac:dyDescent="0.4">
      <c r="A740" s="134" t="s">
        <v>599</v>
      </c>
      <c r="B740" s="150">
        <v>41703</v>
      </c>
      <c r="C740" s="52"/>
      <c r="D740" s="91"/>
      <c r="E740" s="72"/>
      <c r="F740" s="73"/>
      <c r="G740" s="12"/>
      <c r="H740" s="74"/>
      <c r="I740" s="73"/>
      <c r="J740" s="27"/>
      <c r="K740" s="13" t="s">
        <v>74</v>
      </c>
      <c r="L740" s="101" t="s">
        <v>74</v>
      </c>
    </row>
    <row r="741" spans="1:12" ht="12.65" customHeight="1" x14ac:dyDescent="0.35">
      <c r="A741" s="129" t="s">
        <v>600</v>
      </c>
      <c r="B741" s="147" t="s">
        <v>600</v>
      </c>
      <c r="C741" s="48" t="s">
        <v>106</v>
      </c>
      <c r="D741" s="87" t="s">
        <v>106</v>
      </c>
      <c r="E741" s="66">
        <v>0</v>
      </c>
      <c r="F741" s="67">
        <v>1.45</v>
      </c>
      <c r="G741" s="47">
        <v>0</v>
      </c>
      <c r="H741" s="68">
        <v>4074569</v>
      </c>
      <c r="I741" s="67">
        <v>0</v>
      </c>
      <c r="J741" s="25">
        <v>1.5</v>
      </c>
      <c r="K741" s="47" t="s">
        <v>312</v>
      </c>
      <c r="L741" s="99" t="s">
        <v>313</v>
      </c>
    </row>
    <row r="742" spans="1:12" ht="12.65" customHeight="1" x14ac:dyDescent="0.35">
      <c r="A742" s="131"/>
      <c r="B742" s="148"/>
      <c r="C742" s="48"/>
      <c r="D742" s="87"/>
      <c r="E742" s="69"/>
      <c r="F742" s="70"/>
      <c r="G742" s="33"/>
      <c r="H742" s="71"/>
      <c r="I742" s="70"/>
      <c r="J742" s="23"/>
      <c r="K742" s="33" t="s">
        <v>25</v>
      </c>
      <c r="L742" s="97" t="s">
        <v>25</v>
      </c>
    </row>
    <row r="743" spans="1:12" ht="12.65" customHeight="1" thickBot="1" x14ac:dyDescent="0.4">
      <c r="A743" s="134" t="s">
        <v>601</v>
      </c>
      <c r="B743" s="150">
        <v>41612</v>
      </c>
      <c r="C743" s="52"/>
      <c r="D743" s="91"/>
      <c r="E743" s="72"/>
      <c r="F743" s="73"/>
      <c r="G743" s="12"/>
      <c r="H743" s="74"/>
      <c r="I743" s="73"/>
      <c r="J743" s="27"/>
      <c r="K743" s="12" t="s">
        <v>59</v>
      </c>
      <c r="L743" s="98" t="s">
        <v>59</v>
      </c>
    </row>
    <row r="744" spans="1:12" ht="15.75" customHeight="1" x14ac:dyDescent="0.35">
      <c r="A744" s="131" t="s">
        <v>602</v>
      </c>
      <c r="B744" s="148" t="s">
        <v>602</v>
      </c>
      <c r="C744" s="48" t="s">
        <v>106</v>
      </c>
      <c r="D744" s="87" t="s">
        <v>106</v>
      </c>
      <c r="E744" s="69">
        <v>0</v>
      </c>
      <c r="F744" s="70">
        <v>1.59</v>
      </c>
      <c r="G744" s="33">
        <v>0</v>
      </c>
      <c r="H744" s="71">
        <v>54668971</v>
      </c>
      <c r="I744" s="70">
        <v>0</v>
      </c>
      <c r="J744" s="23">
        <v>1.81</v>
      </c>
      <c r="K744" s="47" t="s">
        <v>312</v>
      </c>
      <c r="L744" s="99" t="s">
        <v>313</v>
      </c>
    </row>
    <row r="745" spans="1:12" ht="12.65" customHeight="1" x14ac:dyDescent="0.35">
      <c r="A745" s="131"/>
      <c r="B745" s="148"/>
      <c r="C745" s="48"/>
      <c r="D745" s="87"/>
      <c r="E745" s="69"/>
      <c r="F745" s="70"/>
      <c r="G745" s="33"/>
      <c r="H745" s="71"/>
      <c r="I745" s="70"/>
      <c r="J745" s="23"/>
      <c r="K745" s="33" t="s">
        <v>504</v>
      </c>
      <c r="L745" s="97" t="s">
        <v>25</v>
      </c>
    </row>
    <row r="746" spans="1:12" ht="12.65" customHeight="1" thickBot="1" x14ac:dyDescent="0.4">
      <c r="A746" s="131" t="s">
        <v>603</v>
      </c>
      <c r="B746" s="149">
        <v>41606</v>
      </c>
      <c r="C746" s="48"/>
      <c r="D746" s="87"/>
      <c r="E746" s="69"/>
      <c r="F746" s="70"/>
      <c r="G746" s="33"/>
      <c r="H746" s="71"/>
      <c r="I746" s="70"/>
      <c r="J746" s="23"/>
      <c r="K746" s="33" t="s">
        <v>59</v>
      </c>
      <c r="L746" s="97" t="s">
        <v>59</v>
      </c>
    </row>
    <row r="747" spans="1:12" ht="12.65" customHeight="1" x14ac:dyDescent="0.35">
      <c r="A747" s="129" t="s">
        <v>604</v>
      </c>
      <c r="B747" s="147" t="s">
        <v>604</v>
      </c>
      <c r="C747" s="46" t="s">
        <v>587</v>
      </c>
      <c r="D747" s="89" t="s">
        <v>269</v>
      </c>
      <c r="E747" s="66">
        <v>226837</v>
      </c>
      <c r="F747" s="67">
        <v>8</v>
      </c>
      <c r="G747" s="47">
        <v>1.8146960000000001</v>
      </c>
      <c r="H747" s="68">
        <v>2650387</v>
      </c>
      <c r="I747" s="67">
        <v>8.5586369084967586</v>
      </c>
      <c r="J747" s="25">
        <v>8.6999999999999993</v>
      </c>
      <c r="K747" s="1" t="s">
        <v>498</v>
      </c>
      <c r="L747" s="99" t="s">
        <v>499</v>
      </c>
    </row>
    <row r="748" spans="1:12" ht="12.65" customHeight="1" x14ac:dyDescent="0.35">
      <c r="A748" s="131"/>
      <c r="B748" s="148"/>
      <c r="D748" s="87"/>
      <c r="F748" s="23"/>
      <c r="G748" s="23"/>
      <c r="I748" s="23"/>
      <c r="J748" s="23"/>
      <c r="K748" s="6" t="s">
        <v>500</v>
      </c>
      <c r="L748" s="97" t="s">
        <v>501</v>
      </c>
    </row>
    <row r="749" spans="1:12" ht="12.65" customHeight="1" thickBot="1" x14ac:dyDescent="0.4">
      <c r="A749" s="134" t="s">
        <v>605</v>
      </c>
      <c r="B749" s="150">
        <v>41460</v>
      </c>
      <c r="C749" s="52"/>
      <c r="D749" s="91"/>
      <c r="E749" s="72"/>
      <c r="F749" s="73"/>
      <c r="G749" s="12"/>
      <c r="H749" s="74"/>
      <c r="I749" s="73"/>
      <c r="J749" s="27"/>
      <c r="K749" s="52" t="s">
        <v>395</v>
      </c>
      <c r="L749" s="97" t="s">
        <v>59</v>
      </c>
    </row>
    <row r="750" spans="1:12" ht="14.5" x14ac:dyDescent="0.35">
      <c r="A750" s="129" t="s">
        <v>606</v>
      </c>
      <c r="B750" s="147" t="s">
        <v>606</v>
      </c>
      <c r="C750" s="46" t="s">
        <v>587</v>
      </c>
      <c r="D750" s="89" t="s">
        <v>269</v>
      </c>
      <c r="E750" s="10">
        <v>411927674</v>
      </c>
      <c r="F750" s="70">
        <v>1.1100000000000001</v>
      </c>
      <c r="G750" s="70">
        <v>457.23971814000004</v>
      </c>
      <c r="H750" s="71">
        <v>1411927674</v>
      </c>
      <c r="I750" s="33">
        <v>29.174842421850567</v>
      </c>
      <c r="J750" s="70">
        <v>0.52</v>
      </c>
      <c r="K750" s="1" t="s">
        <v>312</v>
      </c>
      <c r="L750" s="99" t="s">
        <v>313</v>
      </c>
    </row>
    <row r="751" spans="1:12" ht="12.65" customHeight="1" x14ac:dyDescent="0.35">
      <c r="A751" s="131"/>
      <c r="B751" s="148"/>
      <c r="C751" s="48"/>
      <c r="D751" s="87"/>
      <c r="F751" s="23"/>
      <c r="G751" s="23"/>
      <c r="I751" s="23"/>
      <c r="J751" s="23"/>
      <c r="K751" s="6" t="s">
        <v>428</v>
      </c>
      <c r="L751" s="97" t="s">
        <v>429</v>
      </c>
    </row>
    <row r="752" spans="1:12" ht="12.65" customHeight="1" thickBot="1" x14ac:dyDescent="0.4">
      <c r="A752" s="134" t="s">
        <v>607</v>
      </c>
      <c r="B752" s="150">
        <v>41410</v>
      </c>
      <c r="C752" s="48"/>
      <c r="D752" s="91"/>
      <c r="E752" s="69"/>
      <c r="F752" s="70"/>
      <c r="G752" s="33"/>
      <c r="H752" s="71"/>
      <c r="I752" s="70"/>
      <c r="J752" s="23"/>
      <c r="K752" s="13" t="s">
        <v>74</v>
      </c>
      <c r="L752" s="101" t="s">
        <v>74</v>
      </c>
    </row>
    <row r="753" spans="1:12" ht="14.5" x14ac:dyDescent="0.35">
      <c r="A753" s="129" t="s">
        <v>608</v>
      </c>
      <c r="B753" s="147" t="s">
        <v>608</v>
      </c>
      <c r="C753" s="46" t="s">
        <v>587</v>
      </c>
      <c r="D753" s="89" t="s">
        <v>269</v>
      </c>
      <c r="E753" s="69">
        <v>1625000</v>
      </c>
      <c r="F753" s="70">
        <v>0.8</v>
      </c>
      <c r="G753" s="33">
        <v>1.3</v>
      </c>
      <c r="H753" s="71">
        <v>20946669</v>
      </c>
      <c r="I753" s="70">
        <v>7.7577967169863618</v>
      </c>
      <c r="J753" s="23">
        <v>0.84</v>
      </c>
      <c r="K753" s="47" t="s">
        <v>68</v>
      </c>
      <c r="L753" s="99" t="s">
        <v>181</v>
      </c>
    </row>
    <row r="754" spans="1:12" ht="12.65" customHeight="1" x14ac:dyDescent="0.35">
      <c r="A754" s="131"/>
      <c r="B754" s="148"/>
      <c r="C754" s="48"/>
      <c r="D754" s="87"/>
      <c r="F754" s="23"/>
      <c r="G754" s="23"/>
      <c r="I754" s="23"/>
      <c r="J754" s="23"/>
      <c r="K754" s="33" t="s">
        <v>187</v>
      </c>
      <c r="L754" s="97" t="s">
        <v>188</v>
      </c>
    </row>
    <row r="755" spans="1:12" ht="12.65" customHeight="1" thickBot="1" x14ac:dyDescent="0.4">
      <c r="A755" s="131" t="s">
        <v>609</v>
      </c>
      <c r="B755" s="149">
        <v>41264</v>
      </c>
      <c r="C755" s="48"/>
      <c r="D755" s="87"/>
      <c r="E755" s="72"/>
      <c r="F755" s="73"/>
      <c r="G755" s="12"/>
      <c r="H755" s="74"/>
      <c r="I755" s="73"/>
      <c r="J755" s="27"/>
      <c r="K755" s="52" t="s">
        <v>395</v>
      </c>
      <c r="L755" s="102" t="s">
        <v>59</v>
      </c>
    </row>
    <row r="756" spans="1:12" ht="15" customHeight="1" x14ac:dyDescent="0.35">
      <c r="A756" s="129" t="s">
        <v>610</v>
      </c>
      <c r="B756" s="147" t="s">
        <v>610</v>
      </c>
      <c r="C756" s="46" t="s">
        <v>587</v>
      </c>
      <c r="D756" s="89" t="s">
        <v>269</v>
      </c>
      <c r="E756" s="66">
        <v>1472193</v>
      </c>
      <c r="F756" s="67">
        <v>1.05</v>
      </c>
      <c r="G756" s="47">
        <v>1.5458026500000002</v>
      </c>
      <c r="H756" s="68">
        <v>5009693</v>
      </c>
      <c r="I756" s="67">
        <v>29.386890573933371</v>
      </c>
      <c r="J756" s="25">
        <v>1.1000000000000001</v>
      </c>
      <c r="K756" s="47" t="s">
        <v>99</v>
      </c>
      <c r="L756" s="97" t="s">
        <v>127</v>
      </c>
    </row>
    <row r="757" spans="1:12" ht="12.65" customHeight="1" x14ac:dyDescent="0.35">
      <c r="A757" s="131" t="s">
        <v>611</v>
      </c>
      <c r="B757" s="148" t="s">
        <v>612</v>
      </c>
      <c r="D757" s="87"/>
      <c r="F757" s="23"/>
      <c r="G757" s="23"/>
      <c r="I757" s="23"/>
      <c r="J757" s="23"/>
      <c r="K757" s="33" t="s">
        <v>162</v>
      </c>
      <c r="L757" s="97" t="s">
        <v>163</v>
      </c>
    </row>
    <row r="758" spans="1:12" ht="12.65" customHeight="1" thickBot="1" x14ac:dyDescent="0.4">
      <c r="A758" s="131" t="s">
        <v>613</v>
      </c>
      <c r="B758" s="149">
        <v>41011</v>
      </c>
      <c r="C758" s="48"/>
      <c r="D758" s="87"/>
      <c r="E758" s="72"/>
      <c r="F758" s="73"/>
      <c r="G758" s="12"/>
      <c r="H758" s="74"/>
      <c r="I758" s="73"/>
      <c r="J758" s="27"/>
      <c r="K758" s="52" t="s">
        <v>395</v>
      </c>
      <c r="L758" s="98" t="s">
        <v>59</v>
      </c>
    </row>
    <row r="759" spans="1:12" ht="14.15" customHeight="1" x14ac:dyDescent="0.35">
      <c r="A759" s="129" t="s">
        <v>614</v>
      </c>
      <c r="B759" s="147" t="s">
        <v>614</v>
      </c>
      <c r="C759" s="46" t="s">
        <v>587</v>
      </c>
      <c r="D759" s="89" t="s">
        <v>269</v>
      </c>
      <c r="E759" s="66">
        <v>637755</v>
      </c>
      <c r="F759" s="67">
        <v>3.92</v>
      </c>
      <c r="G759" s="47">
        <v>2.4999996000000002</v>
      </c>
      <c r="H759" s="68">
        <v>4037755</v>
      </c>
      <c r="I759" s="67">
        <v>15.794791907879503</v>
      </c>
      <c r="J759" s="25">
        <v>3.93</v>
      </c>
      <c r="K759" s="47" t="s">
        <v>40</v>
      </c>
      <c r="L759" s="97" t="s">
        <v>41</v>
      </c>
    </row>
    <row r="760" spans="1:12" ht="12.65" customHeight="1" x14ac:dyDescent="0.35">
      <c r="A760" s="131"/>
      <c r="B760" s="148"/>
      <c r="D760" s="87"/>
      <c r="F760" s="23"/>
      <c r="G760" s="23"/>
      <c r="I760" s="23"/>
      <c r="J760" s="23"/>
      <c r="K760" s="33" t="s">
        <v>272</v>
      </c>
      <c r="L760" s="97" t="s">
        <v>273</v>
      </c>
    </row>
    <row r="761" spans="1:12" ht="12.65" customHeight="1" thickBot="1" x14ac:dyDescent="0.4">
      <c r="A761" s="131" t="s">
        <v>615</v>
      </c>
      <c r="B761" s="149">
        <v>40998</v>
      </c>
      <c r="C761" s="48"/>
      <c r="D761" s="87"/>
      <c r="E761" s="69"/>
      <c r="F761" s="70"/>
      <c r="G761" s="33"/>
      <c r="H761" s="71"/>
      <c r="I761" s="70"/>
      <c r="J761" s="23"/>
      <c r="K761" s="48" t="s">
        <v>395</v>
      </c>
      <c r="L761" s="98" t="s">
        <v>59</v>
      </c>
    </row>
    <row r="762" spans="1:12" ht="12.65" customHeight="1" x14ac:dyDescent="0.35">
      <c r="A762" s="129" t="s">
        <v>616</v>
      </c>
      <c r="B762" s="147" t="s">
        <v>616</v>
      </c>
      <c r="C762" s="46" t="s">
        <v>587</v>
      </c>
      <c r="D762" s="89" t="s">
        <v>269</v>
      </c>
      <c r="E762" s="66">
        <v>1851852</v>
      </c>
      <c r="F762" s="67">
        <v>1.08</v>
      </c>
      <c r="G762" s="47">
        <v>2.0000001600000004</v>
      </c>
      <c r="H762" s="68">
        <v>13089352</v>
      </c>
      <c r="I762" s="67">
        <v>14.147774465840632</v>
      </c>
      <c r="J762" s="25">
        <v>1.1499999999999999</v>
      </c>
      <c r="K762" s="47" t="s">
        <v>617</v>
      </c>
      <c r="L762" s="99" t="s">
        <v>499</v>
      </c>
    </row>
    <row r="763" spans="1:12" ht="12.65" customHeight="1" x14ac:dyDescent="0.35">
      <c r="A763" s="131"/>
      <c r="B763" s="148"/>
      <c r="D763" s="87"/>
      <c r="F763" s="23"/>
      <c r="G763" s="23"/>
      <c r="I763" s="23"/>
      <c r="J763" s="23"/>
      <c r="K763" s="33" t="s">
        <v>618</v>
      </c>
      <c r="L763" s="97" t="s">
        <v>619</v>
      </c>
    </row>
    <row r="764" spans="1:12" ht="12.65" customHeight="1" thickBot="1" x14ac:dyDescent="0.4">
      <c r="A764" s="131" t="s">
        <v>620</v>
      </c>
      <c r="B764" s="149">
        <v>40991</v>
      </c>
      <c r="C764" s="48"/>
      <c r="D764" s="87"/>
      <c r="E764" s="69"/>
      <c r="F764" s="70"/>
      <c r="G764" s="33"/>
      <c r="H764" s="71"/>
      <c r="I764" s="70"/>
      <c r="J764" s="23"/>
      <c r="K764" s="52" t="s">
        <v>395</v>
      </c>
      <c r="L764" s="98" t="s">
        <v>59</v>
      </c>
    </row>
    <row r="765" spans="1:12" ht="12.65" customHeight="1" x14ac:dyDescent="0.35">
      <c r="A765" s="129" t="s">
        <v>621</v>
      </c>
      <c r="B765" s="147" t="s">
        <v>622</v>
      </c>
      <c r="C765" s="46" t="s">
        <v>587</v>
      </c>
      <c r="D765" s="89" t="s">
        <v>269</v>
      </c>
      <c r="E765" s="66">
        <v>334595</v>
      </c>
      <c r="F765" s="67">
        <v>2.25</v>
      </c>
      <c r="G765" s="47">
        <v>0.75283875</v>
      </c>
      <c r="H765" s="68">
        <v>4191795</v>
      </c>
      <c r="I765" s="67">
        <v>7.982141302234484</v>
      </c>
      <c r="J765" s="25">
        <v>2.2999999999999998</v>
      </c>
      <c r="K765" s="47" t="s">
        <v>68</v>
      </c>
      <c r="L765" s="97" t="s">
        <v>181</v>
      </c>
    </row>
    <row r="766" spans="1:12" ht="12.65" customHeight="1" x14ac:dyDescent="0.35">
      <c r="A766" s="131"/>
      <c r="B766" s="148"/>
      <c r="D766" s="87"/>
      <c r="F766" s="23"/>
      <c r="G766" s="23"/>
      <c r="I766" s="23"/>
      <c r="J766" s="23"/>
      <c r="K766" s="33" t="s">
        <v>187</v>
      </c>
      <c r="L766" s="97" t="s">
        <v>623</v>
      </c>
    </row>
    <row r="767" spans="1:12" ht="12.65" customHeight="1" thickBot="1" x14ac:dyDescent="0.4">
      <c r="A767" s="134" t="s">
        <v>624</v>
      </c>
      <c r="B767" s="150">
        <v>40934</v>
      </c>
      <c r="C767" s="52"/>
      <c r="D767" s="91"/>
      <c r="E767" s="72"/>
      <c r="F767" s="73"/>
      <c r="G767" s="12"/>
      <c r="H767" s="74"/>
      <c r="I767" s="73"/>
      <c r="J767" s="27"/>
      <c r="K767" s="52" t="s">
        <v>395</v>
      </c>
      <c r="L767" s="98" t="s">
        <v>59</v>
      </c>
    </row>
    <row r="768" spans="1:12" ht="12.65" customHeight="1" x14ac:dyDescent="0.35">
      <c r="A768" s="131" t="s">
        <v>625</v>
      </c>
      <c r="B768" s="148" t="s">
        <v>625</v>
      </c>
      <c r="C768" s="46" t="s">
        <v>587</v>
      </c>
      <c r="D768" s="89" t="s">
        <v>269</v>
      </c>
      <c r="E768" s="69">
        <v>1836387</v>
      </c>
      <c r="F768" s="70">
        <v>2.29</v>
      </c>
      <c r="G768" s="33">
        <v>4.2053262300000007</v>
      </c>
      <c r="H768" s="71">
        <v>30601387</v>
      </c>
      <c r="I768" s="70">
        <v>6.000992700102123</v>
      </c>
      <c r="J768" s="23">
        <v>2.2999999999999998</v>
      </c>
      <c r="K768" s="33" t="s">
        <v>498</v>
      </c>
      <c r="L768" s="97" t="s">
        <v>499</v>
      </c>
    </row>
    <row r="769" spans="1:12" ht="12.65" customHeight="1" x14ac:dyDescent="0.35">
      <c r="A769" s="131"/>
      <c r="B769" s="148"/>
      <c r="C769" s="48"/>
      <c r="D769" s="87"/>
      <c r="F769" s="23"/>
      <c r="G769" s="23"/>
      <c r="I769" s="23"/>
      <c r="J769" s="23"/>
      <c r="K769" s="33" t="s">
        <v>500</v>
      </c>
      <c r="L769" s="97" t="s">
        <v>501</v>
      </c>
    </row>
    <row r="770" spans="1:12" ht="12.65" customHeight="1" thickBot="1" x14ac:dyDescent="0.4">
      <c r="A770" s="131" t="s">
        <v>626</v>
      </c>
      <c r="B770" s="149">
        <v>40753</v>
      </c>
      <c r="C770" s="48"/>
      <c r="D770" s="87"/>
      <c r="E770" s="69"/>
      <c r="F770" s="70"/>
      <c r="G770" s="33"/>
      <c r="H770" s="71"/>
      <c r="I770" s="70"/>
      <c r="J770" s="23"/>
      <c r="K770" s="52" t="s">
        <v>395</v>
      </c>
      <c r="L770" s="98" t="s">
        <v>59</v>
      </c>
    </row>
    <row r="771" spans="1:12" ht="12.65" customHeight="1" x14ac:dyDescent="0.35">
      <c r="A771" s="129" t="s">
        <v>627</v>
      </c>
      <c r="B771" s="147" t="s">
        <v>628</v>
      </c>
      <c r="C771" s="46" t="s">
        <v>587</v>
      </c>
      <c r="D771" s="89" t="s">
        <v>269</v>
      </c>
      <c r="E771" s="66">
        <v>476360</v>
      </c>
      <c r="F771" s="67">
        <v>4.1985000000000001</v>
      </c>
      <c r="G771" s="47">
        <v>1.9999974599999999</v>
      </c>
      <c r="H771" s="68">
        <v>7383560</v>
      </c>
      <c r="I771" s="67">
        <v>6.4516303788416431</v>
      </c>
      <c r="J771" s="25">
        <v>4.3</v>
      </c>
      <c r="K771" s="33" t="s">
        <v>99</v>
      </c>
      <c r="L771" s="97" t="s">
        <v>127</v>
      </c>
    </row>
    <row r="772" spans="1:12" ht="12.65" customHeight="1" x14ac:dyDescent="0.35">
      <c r="A772" s="131"/>
      <c r="B772" s="148"/>
      <c r="C772" s="48"/>
      <c r="D772" s="87"/>
      <c r="F772" s="23"/>
      <c r="G772" s="23"/>
      <c r="I772" s="23"/>
      <c r="J772" s="23"/>
      <c r="K772" s="33" t="s">
        <v>128</v>
      </c>
      <c r="L772" s="97" t="s">
        <v>129</v>
      </c>
    </row>
    <row r="773" spans="1:12" ht="12.65" customHeight="1" thickBot="1" x14ac:dyDescent="0.4">
      <c r="A773" s="134" t="s">
        <v>629</v>
      </c>
      <c r="B773" s="150">
        <v>40752</v>
      </c>
      <c r="C773" s="52"/>
      <c r="D773" s="91"/>
      <c r="E773" s="72"/>
      <c r="F773" s="73"/>
      <c r="G773" s="12"/>
      <c r="H773" s="74"/>
      <c r="I773" s="73"/>
      <c r="J773" s="27"/>
      <c r="K773" s="52" t="s">
        <v>395</v>
      </c>
      <c r="L773" s="98" t="s">
        <v>59</v>
      </c>
    </row>
    <row r="774" spans="1:12" ht="12.65" customHeight="1" x14ac:dyDescent="0.35">
      <c r="A774" s="129" t="s">
        <v>630</v>
      </c>
      <c r="B774" s="147" t="s">
        <v>630</v>
      </c>
      <c r="C774" s="46" t="s">
        <v>587</v>
      </c>
      <c r="D774" s="89" t="s">
        <v>269</v>
      </c>
      <c r="E774" s="69">
        <v>222142800</v>
      </c>
      <c r="F774" s="70">
        <v>2.7</v>
      </c>
      <c r="G774" s="33">
        <v>599.78556000000003</v>
      </c>
      <c r="H774" s="71">
        <v>497142800</v>
      </c>
      <c r="I774" s="70">
        <v>44.683901687804791</v>
      </c>
      <c r="J774" s="23">
        <v>2.7</v>
      </c>
      <c r="K774" s="47" t="s">
        <v>631</v>
      </c>
      <c r="L774" s="99" t="s">
        <v>313</v>
      </c>
    </row>
    <row r="775" spans="1:12" ht="12.65" customHeight="1" x14ac:dyDescent="0.35">
      <c r="A775" s="131"/>
      <c r="B775" s="148"/>
      <c r="C775" s="48"/>
      <c r="D775" s="87"/>
      <c r="F775" s="23"/>
      <c r="G775" s="23"/>
      <c r="I775" s="23"/>
      <c r="J775" s="23"/>
      <c r="K775" s="33" t="s">
        <v>428</v>
      </c>
      <c r="L775" s="97" t="s">
        <v>429</v>
      </c>
    </row>
    <row r="776" spans="1:12" ht="12.65" customHeight="1" thickBot="1" x14ac:dyDescent="0.4">
      <c r="A776" s="134" t="s">
        <v>632</v>
      </c>
      <c r="B776" s="150">
        <v>40745</v>
      </c>
      <c r="C776" s="52"/>
      <c r="D776" s="91"/>
      <c r="E776" s="72"/>
      <c r="F776" s="73"/>
      <c r="G776" s="12"/>
      <c r="H776" s="12"/>
      <c r="I776" s="73"/>
      <c r="J776" s="27"/>
      <c r="K776" s="13" t="s">
        <v>74</v>
      </c>
      <c r="L776" s="101" t="s">
        <v>74</v>
      </c>
    </row>
    <row r="777" spans="1:12" ht="12.65" customHeight="1" x14ac:dyDescent="0.35">
      <c r="A777" s="129" t="s">
        <v>633</v>
      </c>
      <c r="B777" s="147" t="s">
        <v>633</v>
      </c>
      <c r="C777" s="46" t="s">
        <v>587</v>
      </c>
      <c r="D777" s="89" t="s">
        <v>269</v>
      </c>
      <c r="E777" s="69">
        <v>824572253</v>
      </c>
      <c r="F777" s="70">
        <v>3.75</v>
      </c>
      <c r="G777" s="33">
        <v>3092.1459487500001</v>
      </c>
      <c r="H777" s="71">
        <v>1732672253</v>
      </c>
      <c r="I777" s="70">
        <v>47.5896264612255</v>
      </c>
      <c r="J777" s="23">
        <v>3.75</v>
      </c>
      <c r="K777" s="47" t="s">
        <v>631</v>
      </c>
      <c r="L777" s="99" t="s">
        <v>313</v>
      </c>
    </row>
    <row r="778" spans="1:12" ht="12.65" customHeight="1" x14ac:dyDescent="0.35">
      <c r="A778" s="131"/>
      <c r="B778" s="148"/>
      <c r="C778" s="48"/>
      <c r="D778" s="87"/>
      <c r="F778" s="23"/>
      <c r="G778" s="23"/>
      <c r="I778" s="23"/>
      <c r="J778" s="23"/>
      <c r="K778" s="33" t="s">
        <v>428</v>
      </c>
      <c r="L778" s="97" t="s">
        <v>429</v>
      </c>
    </row>
    <row r="779" spans="1:12" ht="12.65" customHeight="1" thickBot="1" x14ac:dyDescent="0.4">
      <c r="A779" s="134" t="s">
        <v>634</v>
      </c>
      <c r="B779" s="150">
        <v>40744</v>
      </c>
      <c r="C779" s="52"/>
      <c r="D779" s="91"/>
      <c r="E779" s="72"/>
      <c r="F779" s="73"/>
      <c r="G779" s="12"/>
      <c r="H779" s="12"/>
      <c r="I779" s="73"/>
      <c r="J779" s="27"/>
      <c r="K779" s="13" t="s">
        <v>74</v>
      </c>
      <c r="L779" s="101" t="s">
        <v>74</v>
      </c>
    </row>
    <row r="780" spans="1:12" ht="12.65" customHeight="1" x14ac:dyDescent="0.35">
      <c r="A780" s="131" t="s">
        <v>635</v>
      </c>
      <c r="B780" s="148" t="s">
        <v>635</v>
      </c>
      <c r="C780" s="48" t="s">
        <v>587</v>
      </c>
      <c r="D780" s="89" t="s">
        <v>269</v>
      </c>
      <c r="E780" s="69">
        <v>468231</v>
      </c>
      <c r="F780" s="70">
        <v>4.5999999999999996</v>
      </c>
      <c r="G780" s="33">
        <v>2.1538625999999996</v>
      </c>
      <c r="H780" s="71">
        <v>1993231</v>
      </c>
      <c r="I780" s="70">
        <v>23.491055477262798</v>
      </c>
      <c r="J780" s="23">
        <v>4.6900000000000004</v>
      </c>
      <c r="K780" s="33" t="s">
        <v>68</v>
      </c>
      <c r="L780" s="99" t="s">
        <v>181</v>
      </c>
    </row>
    <row r="781" spans="1:12" ht="12.65" customHeight="1" x14ac:dyDescent="0.35">
      <c r="A781" s="131"/>
      <c r="B781" s="148"/>
      <c r="D781" s="87"/>
      <c r="E781" s="69"/>
      <c r="F781" s="70"/>
      <c r="G781" s="33"/>
      <c r="H781" s="33"/>
      <c r="I781" s="70"/>
      <c r="J781" s="23"/>
      <c r="K781" s="33" t="s">
        <v>412</v>
      </c>
      <c r="L781" s="97" t="s">
        <v>188</v>
      </c>
    </row>
    <row r="782" spans="1:12" ht="12.65" customHeight="1" thickBot="1" x14ac:dyDescent="0.4">
      <c r="A782" s="131" t="s">
        <v>636</v>
      </c>
      <c r="B782" s="149">
        <v>40730</v>
      </c>
      <c r="C782" s="48"/>
      <c r="D782" s="87"/>
      <c r="E782" s="72"/>
      <c r="F782" s="73"/>
      <c r="G782" s="12"/>
      <c r="H782" s="12"/>
      <c r="I782" s="73"/>
      <c r="J782" s="27"/>
      <c r="K782" s="52" t="s">
        <v>395</v>
      </c>
      <c r="L782" s="103" t="s">
        <v>59</v>
      </c>
    </row>
    <row r="783" spans="1:12" ht="12.65" customHeight="1" x14ac:dyDescent="0.35">
      <c r="A783" s="129" t="s">
        <v>637</v>
      </c>
      <c r="B783" s="147" t="s">
        <v>637</v>
      </c>
      <c r="C783" s="46" t="s">
        <v>586</v>
      </c>
      <c r="D783" s="89" t="s">
        <v>22</v>
      </c>
      <c r="E783" s="66">
        <v>679336000</v>
      </c>
      <c r="F783" s="67">
        <v>3.5</v>
      </c>
      <c r="G783" s="47">
        <v>2377.6759999999999</v>
      </c>
      <c r="H783" s="68">
        <v>679336000</v>
      </c>
      <c r="I783" s="67">
        <v>100</v>
      </c>
      <c r="J783" s="25">
        <v>3.2</v>
      </c>
      <c r="K783" s="47" t="s">
        <v>68</v>
      </c>
      <c r="L783" s="99" t="s">
        <v>181</v>
      </c>
    </row>
    <row r="784" spans="1:12" ht="12.65" customHeight="1" x14ac:dyDescent="0.35">
      <c r="A784" s="131"/>
      <c r="B784" s="148"/>
      <c r="D784" s="87"/>
      <c r="E784" s="69"/>
      <c r="F784" s="70"/>
      <c r="G784" s="33"/>
      <c r="H784" s="33"/>
      <c r="I784" s="70"/>
      <c r="J784" s="23"/>
      <c r="K784" s="33" t="s">
        <v>412</v>
      </c>
      <c r="L784" s="97" t="s">
        <v>188</v>
      </c>
    </row>
    <row r="785" spans="1:12" ht="12.65" customHeight="1" thickBot="1" x14ac:dyDescent="0.4">
      <c r="A785" s="134" t="s">
        <v>638</v>
      </c>
      <c r="B785" s="150">
        <v>40729</v>
      </c>
      <c r="C785" s="52"/>
      <c r="D785" s="91"/>
      <c r="E785" s="72"/>
      <c r="F785" s="73"/>
      <c r="G785" s="12"/>
      <c r="H785" s="12"/>
      <c r="I785" s="73"/>
      <c r="J785" s="27"/>
      <c r="K785" s="13" t="s">
        <v>74</v>
      </c>
      <c r="L785" s="101" t="s">
        <v>74</v>
      </c>
    </row>
    <row r="786" spans="1:12" ht="12.65" customHeight="1" x14ac:dyDescent="0.35">
      <c r="A786" s="131" t="s">
        <v>639</v>
      </c>
      <c r="B786" s="148" t="s">
        <v>639</v>
      </c>
      <c r="C786" s="48" t="s">
        <v>587</v>
      </c>
      <c r="D786" s="89" t="s">
        <v>269</v>
      </c>
      <c r="E786" s="69">
        <v>1373628</v>
      </c>
      <c r="F786" s="70">
        <v>3.64</v>
      </c>
      <c r="G786" s="33">
        <v>5.0000059199999995</v>
      </c>
      <c r="H786" s="71">
        <v>13194978</v>
      </c>
      <c r="I786" s="70">
        <v>10.410233347869166</v>
      </c>
      <c r="J786" s="23">
        <v>3.95</v>
      </c>
      <c r="K786" s="33" t="s">
        <v>40</v>
      </c>
      <c r="L786" s="99" t="s">
        <v>363</v>
      </c>
    </row>
    <row r="787" spans="1:12" ht="12.65" customHeight="1" x14ac:dyDescent="0.35">
      <c r="A787" s="131"/>
      <c r="B787" s="148"/>
      <c r="C787" s="48"/>
      <c r="D787" s="87"/>
      <c r="E787" s="69"/>
      <c r="F787" s="70"/>
      <c r="G787" s="33"/>
      <c r="H787" s="33"/>
      <c r="I787" s="70"/>
      <c r="J787" s="23"/>
      <c r="K787" s="33" t="s">
        <v>42</v>
      </c>
      <c r="L787" s="97" t="s">
        <v>43</v>
      </c>
    </row>
    <row r="788" spans="1:12" ht="12.65" customHeight="1" thickBot="1" x14ac:dyDescent="0.4">
      <c r="A788" s="131" t="s">
        <v>640</v>
      </c>
      <c r="B788" s="149">
        <v>40700</v>
      </c>
      <c r="C788" s="48"/>
      <c r="D788" s="87"/>
      <c r="E788" s="69"/>
      <c r="F788" s="70"/>
      <c r="G788" s="33"/>
      <c r="H788" s="33"/>
      <c r="I788" s="70"/>
      <c r="J788" s="23"/>
      <c r="K788" s="52" t="s">
        <v>395</v>
      </c>
      <c r="L788" s="97" t="s">
        <v>59</v>
      </c>
    </row>
    <row r="789" spans="1:12" ht="12.65" customHeight="1" x14ac:dyDescent="0.35">
      <c r="A789" s="129" t="s">
        <v>641</v>
      </c>
      <c r="B789" s="147" t="s">
        <v>641</v>
      </c>
      <c r="C789" s="46" t="s">
        <v>106</v>
      </c>
      <c r="D789" s="89" t="s">
        <v>106</v>
      </c>
      <c r="E789" s="66">
        <v>0</v>
      </c>
      <c r="F789" s="47">
        <v>0</v>
      </c>
      <c r="G789" s="47">
        <v>0</v>
      </c>
      <c r="H789" s="66">
        <v>5552900</v>
      </c>
      <c r="I789" s="25">
        <v>0</v>
      </c>
      <c r="J789" s="47">
        <v>2.92</v>
      </c>
      <c r="K789" s="46" t="s">
        <v>68</v>
      </c>
      <c r="L789" s="99" t="s">
        <v>181</v>
      </c>
    </row>
    <row r="790" spans="1:12" ht="12.65" customHeight="1" x14ac:dyDescent="0.35">
      <c r="A790" s="131"/>
      <c r="B790" s="148"/>
      <c r="C790" s="48"/>
      <c r="D790" s="88"/>
      <c r="F790" s="23"/>
      <c r="G790" s="23"/>
      <c r="I790" s="23"/>
      <c r="J790" s="23"/>
      <c r="K790" s="48" t="s">
        <v>187</v>
      </c>
      <c r="L790" s="97" t="s">
        <v>623</v>
      </c>
    </row>
    <row r="791" spans="1:12" ht="12.65" customHeight="1" thickBot="1" x14ac:dyDescent="0.4">
      <c r="A791" s="134" t="s">
        <v>642</v>
      </c>
      <c r="B791" s="150">
        <v>40590</v>
      </c>
      <c r="C791" s="52"/>
      <c r="D791" s="94"/>
      <c r="E791" s="72"/>
      <c r="F791" s="12"/>
      <c r="G791" s="12"/>
      <c r="H791" s="72"/>
      <c r="I791" s="27"/>
      <c r="J791" s="12"/>
      <c r="K791" s="52" t="s">
        <v>395</v>
      </c>
      <c r="L791" s="98" t="s">
        <v>59</v>
      </c>
    </row>
    <row r="792" spans="1:12" ht="11.25" customHeight="1" x14ac:dyDescent="0.35">
      <c r="A792" s="131" t="s">
        <v>643</v>
      </c>
      <c r="B792" s="148" t="s">
        <v>643</v>
      </c>
      <c r="C792" s="48" t="s">
        <v>644</v>
      </c>
      <c r="D792" s="89" t="s">
        <v>269</v>
      </c>
      <c r="E792" s="69">
        <v>795500</v>
      </c>
      <c r="F792" s="33">
        <v>2.8</v>
      </c>
      <c r="G792" s="33">
        <v>2.2273999999999998</v>
      </c>
      <c r="H792" s="69">
        <v>6606440</v>
      </c>
      <c r="I792" s="23">
        <v>12.041280931939138</v>
      </c>
      <c r="J792" s="33">
        <v>2.87</v>
      </c>
      <c r="K792" s="48" t="s">
        <v>99</v>
      </c>
      <c r="L792" s="97" t="s">
        <v>127</v>
      </c>
    </row>
    <row r="793" spans="1:12" ht="12.65" customHeight="1" x14ac:dyDescent="0.35">
      <c r="A793" s="131"/>
      <c r="B793" s="148"/>
      <c r="C793" s="48"/>
      <c r="D793" s="88"/>
      <c r="E793" s="69"/>
      <c r="F793" s="33"/>
      <c r="G793" s="33"/>
      <c r="H793" s="69"/>
      <c r="I793" s="23"/>
      <c r="J793" s="33"/>
      <c r="K793" s="48" t="s">
        <v>645</v>
      </c>
      <c r="L793" s="97" t="s">
        <v>646</v>
      </c>
    </row>
    <row r="794" spans="1:12" ht="12.65" customHeight="1" thickBot="1" x14ac:dyDescent="0.4">
      <c r="A794" s="131" t="s">
        <v>647</v>
      </c>
      <c r="B794" s="149">
        <v>40542</v>
      </c>
      <c r="C794" s="48"/>
      <c r="D794" s="88"/>
      <c r="E794" s="69"/>
      <c r="F794" s="33"/>
      <c r="G794" s="33"/>
      <c r="H794" s="69"/>
      <c r="I794" s="23"/>
      <c r="J794" s="33"/>
      <c r="K794" s="48" t="s">
        <v>395</v>
      </c>
      <c r="L794" s="98" t="s">
        <v>59</v>
      </c>
    </row>
    <row r="795" spans="1:12" ht="12.65" customHeight="1" x14ac:dyDescent="0.35">
      <c r="A795" s="129" t="s">
        <v>648</v>
      </c>
      <c r="B795" s="147" t="s">
        <v>648</v>
      </c>
      <c r="C795" s="46" t="s">
        <v>587</v>
      </c>
      <c r="D795" s="89" t="s">
        <v>269</v>
      </c>
      <c r="E795" s="66">
        <v>4420000</v>
      </c>
      <c r="F795" s="47">
        <v>1.1000000000000001</v>
      </c>
      <c r="G795" s="47">
        <v>4.8620000000000001</v>
      </c>
      <c r="H795" s="66">
        <v>9258000</v>
      </c>
      <c r="I795" s="25">
        <v>47.742492979045153</v>
      </c>
      <c r="J795" s="47">
        <v>1.23</v>
      </c>
      <c r="K795" s="46" t="s">
        <v>40</v>
      </c>
      <c r="L795" s="97" t="s">
        <v>41</v>
      </c>
    </row>
    <row r="796" spans="1:12" ht="12.65" customHeight="1" x14ac:dyDescent="0.35">
      <c r="A796" s="131"/>
      <c r="B796" s="148"/>
      <c r="C796" s="48"/>
      <c r="D796" s="88"/>
      <c r="E796" s="69"/>
      <c r="F796" s="33"/>
      <c r="G796" s="33"/>
      <c r="H796" s="69"/>
      <c r="I796" s="23"/>
      <c r="J796" s="33"/>
      <c r="K796" s="48" t="s">
        <v>272</v>
      </c>
      <c r="L796" s="97" t="s">
        <v>273</v>
      </c>
    </row>
    <row r="797" spans="1:12" ht="12.65" customHeight="1" thickBot="1" x14ac:dyDescent="0.4">
      <c r="A797" s="134" t="s">
        <v>649</v>
      </c>
      <c r="B797" s="150">
        <v>40527</v>
      </c>
      <c r="C797" s="52"/>
      <c r="D797" s="94"/>
      <c r="E797" s="72"/>
      <c r="F797" s="12"/>
      <c r="G797" s="12"/>
      <c r="H797" s="72"/>
      <c r="I797" s="27"/>
      <c r="J797" s="12"/>
      <c r="K797" s="52" t="s">
        <v>395</v>
      </c>
      <c r="L797" s="98" t="s">
        <v>59</v>
      </c>
    </row>
    <row r="798" spans="1:12" ht="12.65" customHeight="1" x14ac:dyDescent="0.35">
      <c r="A798" s="129" t="s">
        <v>650</v>
      </c>
      <c r="B798" s="137" t="s">
        <v>650</v>
      </c>
      <c r="C798" s="46" t="s">
        <v>644</v>
      </c>
      <c r="D798" s="89" t="s">
        <v>269</v>
      </c>
      <c r="E798" s="66">
        <v>839185</v>
      </c>
      <c r="F798" s="47">
        <v>2.72</v>
      </c>
      <c r="G798" s="47">
        <v>2.2825832000000004</v>
      </c>
      <c r="H798" s="66">
        <v>6878185</v>
      </c>
      <c r="I798" s="25">
        <v>12.200675032730292</v>
      </c>
      <c r="J798" s="47">
        <v>2.78</v>
      </c>
      <c r="K798" s="46" t="s">
        <v>40</v>
      </c>
      <c r="L798" s="99" t="s">
        <v>363</v>
      </c>
    </row>
    <row r="799" spans="1:12" ht="12.65" customHeight="1" x14ac:dyDescent="0.35">
      <c r="A799" s="131"/>
      <c r="B799" s="148"/>
      <c r="C799" s="48"/>
      <c r="D799" s="88"/>
      <c r="E799" s="69"/>
      <c r="F799" s="33"/>
      <c r="G799" s="33"/>
      <c r="H799" s="69"/>
      <c r="I799" s="23"/>
      <c r="J799" s="33"/>
      <c r="K799" s="48" t="s">
        <v>42</v>
      </c>
      <c r="L799" s="97" t="s">
        <v>43</v>
      </c>
    </row>
    <row r="800" spans="1:12" ht="12.65" customHeight="1" thickBot="1" x14ac:dyDescent="0.4">
      <c r="A800" s="131" t="s">
        <v>651</v>
      </c>
      <c r="B800" s="149">
        <v>40513</v>
      </c>
      <c r="C800" s="48"/>
      <c r="D800" s="88"/>
      <c r="E800" s="69"/>
      <c r="F800" s="33"/>
      <c r="G800" s="33"/>
      <c r="H800" s="69"/>
      <c r="I800" s="23"/>
      <c r="J800" s="33"/>
      <c r="K800" s="48" t="s">
        <v>395</v>
      </c>
      <c r="L800" s="97" t="s">
        <v>59</v>
      </c>
    </row>
    <row r="801" spans="1:12" ht="12.65" customHeight="1" x14ac:dyDescent="0.35">
      <c r="A801" s="129" t="s">
        <v>652</v>
      </c>
      <c r="B801" s="137" t="s">
        <v>652</v>
      </c>
      <c r="C801" s="46" t="s">
        <v>587</v>
      </c>
      <c r="D801" s="89" t="s">
        <v>269</v>
      </c>
      <c r="E801" s="66">
        <v>951900</v>
      </c>
      <c r="F801" s="47">
        <v>4.66</v>
      </c>
      <c r="G801" s="47">
        <v>4.435854</v>
      </c>
      <c r="H801" s="66">
        <v>3632262</v>
      </c>
      <c r="I801" s="25">
        <v>26.206809971307138</v>
      </c>
      <c r="J801" s="47">
        <v>4.8899999999999997</v>
      </c>
      <c r="K801" s="46" t="s">
        <v>99</v>
      </c>
      <c r="L801" s="99" t="s">
        <v>127</v>
      </c>
    </row>
    <row r="802" spans="1:12" ht="12.65" customHeight="1" x14ac:dyDescent="0.35">
      <c r="A802" s="131"/>
      <c r="B802" s="148"/>
      <c r="C802" s="48"/>
      <c r="D802" s="88"/>
      <c r="E802" s="69"/>
      <c r="F802" s="33"/>
      <c r="G802" s="33"/>
      <c r="H802" s="69"/>
      <c r="I802" s="23"/>
      <c r="J802" s="33"/>
      <c r="K802" s="48" t="s">
        <v>128</v>
      </c>
      <c r="L802" s="97" t="s">
        <v>129</v>
      </c>
    </row>
    <row r="803" spans="1:12" ht="12.65" customHeight="1" thickBot="1" x14ac:dyDescent="0.4">
      <c r="A803" s="134" t="s">
        <v>653</v>
      </c>
      <c r="B803" s="150">
        <v>40492</v>
      </c>
      <c r="C803" s="52"/>
      <c r="D803" s="94"/>
      <c r="E803" s="72"/>
      <c r="F803" s="12"/>
      <c r="G803" s="12"/>
      <c r="H803" s="72"/>
      <c r="I803" s="27"/>
      <c r="J803" s="12"/>
      <c r="K803" s="52" t="s">
        <v>395</v>
      </c>
      <c r="L803" s="98" t="s">
        <v>59</v>
      </c>
    </row>
    <row r="804" spans="1:12" ht="12.65" customHeight="1" x14ac:dyDescent="0.35">
      <c r="A804" s="131" t="s">
        <v>654</v>
      </c>
      <c r="B804" s="136" t="s">
        <v>654</v>
      </c>
      <c r="C804" s="48" t="s">
        <v>586</v>
      </c>
      <c r="D804" s="88" t="s">
        <v>22</v>
      </c>
      <c r="E804" s="69">
        <v>44601757</v>
      </c>
      <c r="F804" s="33">
        <v>1.6</v>
      </c>
      <c r="G804" s="33">
        <v>71.362811199999996</v>
      </c>
      <c r="H804" s="69">
        <v>5000000000</v>
      </c>
      <c r="I804" s="23">
        <v>0.89203513999999995</v>
      </c>
      <c r="J804" s="33">
        <v>1.6</v>
      </c>
      <c r="K804" s="48" t="s">
        <v>238</v>
      </c>
      <c r="L804" s="97" t="s">
        <v>114</v>
      </c>
    </row>
    <row r="805" spans="1:12" ht="12.65" customHeight="1" x14ac:dyDescent="0.35">
      <c r="A805" s="131"/>
      <c r="B805" s="148"/>
      <c r="C805" s="48"/>
      <c r="D805" s="88"/>
      <c r="E805" s="69"/>
      <c r="F805" s="33"/>
      <c r="G805" s="33"/>
      <c r="H805" s="69"/>
      <c r="I805" s="23"/>
      <c r="J805" s="33"/>
      <c r="K805" s="48" t="s">
        <v>115</v>
      </c>
      <c r="L805" s="97" t="s">
        <v>116</v>
      </c>
    </row>
    <row r="806" spans="1:12" ht="12.65" customHeight="1" thickBot="1" x14ac:dyDescent="0.4">
      <c r="A806" s="134" t="s">
        <v>655</v>
      </c>
      <c r="B806" s="150">
        <v>40486</v>
      </c>
      <c r="C806" s="52"/>
      <c r="D806" s="94"/>
      <c r="E806" s="72"/>
      <c r="F806" s="12"/>
      <c r="G806" s="12"/>
      <c r="H806" s="72"/>
      <c r="I806" s="27"/>
      <c r="J806" s="12"/>
      <c r="K806" s="13" t="s">
        <v>74</v>
      </c>
      <c r="L806" s="101" t="s">
        <v>74</v>
      </c>
    </row>
    <row r="807" spans="1:12" ht="12.65" customHeight="1" x14ac:dyDescent="0.35">
      <c r="A807" s="131" t="s">
        <v>656</v>
      </c>
      <c r="B807" s="148" t="s">
        <v>656</v>
      </c>
      <c r="C807" s="48" t="s">
        <v>21</v>
      </c>
      <c r="D807" s="89" t="s">
        <v>269</v>
      </c>
      <c r="E807" s="69">
        <v>1382340</v>
      </c>
      <c r="F807" s="33">
        <v>2.5299999999999998</v>
      </c>
      <c r="G807" s="33">
        <v>3.4973201999999999</v>
      </c>
      <c r="H807" s="69">
        <v>5015900</v>
      </c>
      <c r="I807" s="23">
        <v>27.559161865268447</v>
      </c>
      <c r="J807" s="33">
        <v>2.65</v>
      </c>
      <c r="K807" s="48" t="s">
        <v>68</v>
      </c>
      <c r="L807" s="97" t="s">
        <v>181</v>
      </c>
    </row>
    <row r="808" spans="1:12" ht="12.65" customHeight="1" x14ac:dyDescent="0.35">
      <c r="A808" s="131"/>
      <c r="B808" s="149"/>
      <c r="C808" s="48"/>
      <c r="D808" s="88"/>
      <c r="E808" s="69"/>
      <c r="F808" s="33"/>
      <c r="G808" s="33"/>
      <c r="H808" s="69"/>
      <c r="I808" s="23"/>
      <c r="J808" s="33"/>
      <c r="K808" s="48" t="s">
        <v>187</v>
      </c>
      <c r="L808" s="97" t="s">
        <v>623</v>
      </c>
    </row>
    <row r="809" spans="1:12" ht="12.65" customHeight="1" thickBot="1" x14ac:dyDescent="0.4">
      <c r="A809" s="131" t="s">
        <v>657</v>
      </c>
      <c r="B809" s="149">
        <v>40379</v>
      </c>
      <c r="C809" s="48"/>
      <c r="D809" s="88"/>
      <c r="E809" s="69"/>
      <c r="F809" s="33"/>
      <c r="G809" s="33"/>
      <c r="H809" s="69"/>
      <c r="I809" s="23"/>
      <c r="J809" s="33"/>
      <c r="K809" s="48" t="s">
        <v>395</v>
      </c>
      <c r="L809" s="97" t="s">
        <v>59</v>
      </c>
    </row>
    <row r="810" spans="1:12" ht="12.65" customHeight="1" x14ac:dyDescent="0.35">
      <c r="A810" s="129" t="s">
        <v>658</v>
      </c>
      <c r="B810" s="147" t="s">
        <v>659</v>
      </c>
      <c r="C810" s="46" t="s">
        <v>21</v>
      </c>
      <c r="D810" s="89" t="s">
        <v>269</v>
      </c>
      <c r="E810" s="66">
        <v>625000</v>
      </c>
      <c r="F810" s="47">
        <v>3.99</v>
      </c>
      <c r="G810" s="47">
        <v>2.4937499999999999</v>
      </c>
      <c r="H810" s="66">
        <v>4625000</v>
      </c>
      <c r="I810" s="25">
        <v>13.513513513513514</v>
      </c>
      <c r="J810" s="47">
        <v>4.2</v>
      </c>
      <c r="K810" s="1" t="s">
        <v>68</v>
      </c>
      <c r="L810" s="104" t="s">
        <v>181</v>
      </c>
    </row>
    <row r="811" spans="1:12" ht="12.65" customHeight="1" x14ac:dyDescent="0.35">
      <c r="A811" s="131"/>
      <c r="B811" s="148"/>
      <c r="C811" s="48"/>
      <c r="D811" s="88"/>
      <c r="E811" s="69"/>
      <c r="F811" s="33"/>
      <c r="G811" s="33"/>
      <c r="H811" s="69"/>
      <c r="I811" s="23"/>
      <c r="J811" s="33"/>
      <c r="K811" s="48" t="s">
        <v>187</v>
      </c>
      <c r="L811" s="97" t="s">
        <v>623</v>
      </c>
    </row>
    <row r="812" spans="1:12" ht="15" customHeight="1" thickBot="1" x14ac:dyDescent="0.4">
      <c r="A812" s="134" t="s">
        <v>660</v>
      </c>
      <c r="B812" s="150">
        <v>40360</v>
      </c>
      <c r="C812" s="52"/>
      <c r="D812" s="94"/>
      <c r="E812" s="72"/>
      <c r="F812" s="12"/>
      <c r="G812" s="12"/>
      <c r="H812" s="72"/>
      <c r="I812" s="27"/>
      <c r="J812" s="12"/>
      <c r="K812" s="52" t="s">
        <v>395</v>
      </c>
      <c r="L812" s="98" t="s">
        <v>59</v>
      </c>
    </row>
    <row r="813" spans="1:12" ht="15" customHeight="1" x14ac:dyDescent="0.35">
      <c r="A813" s="129" t="s">
        <v>661</v>
      </c>
      <c r="B813" s="147" t="s">
        <v>661</v>
      </c>
      <c r="C813" s="46" t="s">
        <v>21</v>
      </c>
      <c r="D813" s="89" t="s">
        <v>269</v>
      </c>
      <c r="E813" s="66">
        <v>3597209</v>
      </c>
      <c r="F813" s="47">
        <v>2.78</v>
      </c>
      <c r="G813" s="47">
        <v>10.000241019999999</v>
      </c>
      <c r="H813" s="66">
        <v>16175809</v>
      </c>
      <c r="I813" s="25">
        <v>22.238201502008337</v>
      </c>
      <c r="J813" s="47">
        <v>2.78</v>
      </c>
      <c r="K813" s="1" t="s">
        <v>99</v>
      </c>
      <c r="L813" s="104" t="s">
        <v>127</v>
      </c>
    </row>
    <row r="814" spans="1:12" x14ac:dyDescent="0.35">
      <c r="A814" s="131"/>
      <c r="B814" s="148"/>
      <c r="C814" s="48"/>
      <c r="D814" s="88"/>
      <c r="E814" s="69"/>
      <c r="F814" s="33"/>
      <c r="G814" s="33"/>
      <c r="H814" s="69"/>
      <c r="I814" s="23"/>
      <c r="J814" s="33"/>
      <c r="K814" s="48" t="s">
        <v>128</v>
      </c>
      <c r="L814" s="97" t="s">
        <v>129</v>
      </c>
    </row>
    <row r="815" spans="1:12" ht="13.5" thickBot="1" x14ac:dyDescent="0.4">
      <c r="A815" s="134" t="s">
        <v>662</v>
      </c>
      <c r="B815" s="150">
        <v>40359</v>
      </c>
      <c r="C815" s="52"/>
      <c r="D815" s="94"/>
      <c r="E815" s="72"/>
      <c r="F815" s="12"/>
      <c r="G815" s="12"/>
      <c r="H815" s="72"/>
      <c r="I815" s="27"/>
      <c r="J815" s="12"/>
      <c r="K815" s="48" t="s">
        <v>395</v>
      </c>
      <c r="L815" s="98" t="s">
        <v>59</v>
      </c>
    </row>
    <row r="816" spans="1:12" ht="14.5" x14ac:dyDescent="0.35">
      <c r="A816" s="131" t="s">
        <v>663</v>
      </c>
      <c r="B816" s="148" t="s">
        <v>664</v>
      </c>
      <c r="C816" s="48" t="s">
        <v>21</v>
      </c>
      <c r="D816" s="88" t="s">
        <v>269</v>
      </c>
      <c r="E816" s="69">
        <v>912000</v>
      </c>
      <c r="F816" s="33">
        <v>4.0599999999999996</v>
      </c>
      <c r="G816" s="33">
        <v>3.7027199999999993</v>
      </c>
      <c r="H816" s="69">
        <v>6922200</v>
      </c>
      <c r="I816" s="23">
        <v>13.175002166941146</v>
      </c>
      <c r="J816" s="33">
        <v>4.3499999999999996</v>
      </c>
      <c r="K816" s="1" t="s">
        <v>99</v>
      </c>
      <c r="L816" s="104" t="s">
        <v>127</v>
      </c>
    </row>
    <row r="817" spans="1:12" x14ac:dyDescent="0.35">
      <c r="A817" s="131"/>
      <c r="B817" s="148"/>
      <c r="C817" s="48"/>
      <c r="D817" s="88"/>
      <c r="E817" s="69"/>
      <c r="F817" s="33"/>
      <c r="G817" s="33"/>
      <c r="H817" s="69"/>
      <c r="I817" s="23"/>
      <c r="J817" s="33"/>
      <c r="K817" s="48" t="s">
        <v>128</v>
      </c>
      <c r="L817" s="97" t="s">
        <v>129</v>
      </c>
    </row>
    <row r="818" spans="1:12" ht="13.5" thickBot="1" x14ac:dyDescent="0.4">
      <c r="A818" s="134" t="s">
        <v>665</v>
      </c>
      <c r="B818" s="150">
        <v>40336</v>
      </c>
      <c r="C818" s="52"/>
      <c r="D818" s="94"/>
      <c r="E818" s="72"/>
      <c r="F818" s="12"/>
      <c r="G818" s="12"/>
      <c r="H818" s="72"/>
      <c r="I818" s="27"/>
      <c r="J818" s="12"/>
      <c r="K818" s="52" t="s">
        <v>395</v>
      </c>
      <c r="L818" s="98" t="s">
        <v>59</v>
      </c>
    </row>
    <row r="819" spans="1:12" x14ac:dyDescent="0.35">
      <c r="A819" s="131" t="s">
        <v>666</v>
      </c>
      <c r="B819" s="148" t="s">
        <v>666</v>
      </c>
      <c r="C819" s="48" t="s">
        <v>70</v>
      </c>
      <c r="D819" s="89" t="s">
        <v>22</v>
      </c>
      <c r="E819" s="69">
        <v>36957382</v>
      </c>
      <c r="F819" s="23"/>
      <c r="G819" s="33">
        <v>406.53120200000001</v>
      </c>
      <c r="I819" s="23"/>
      <c r="J819" s="23"/>
      <c r="K819" s="6" t="s">
        <v>40</v>
      </c>
      <c r="L819" s="100" t="s">
        <v>363</v>
      </c>
    </row>
    <row r="820" spans="1:12" ht="14.5" x14ac:dyDescent="0.35">
      <c r="A820" s="131"/>
      <c r="B820" s="148"/>
      <c r="C820" s="48" t="s">
        <v>21</v>
      </c>
      <c r="D820" s="88" t="s">
        <v>269</v>
      </c>
      <c r="E820" s="69">
        <v>82727280</v>
      </c>
      <c r="F820" s="33"/>
      <c r="G820" s="33">
        <v>910.00008000000003</v>
      </c>
      <c r="H820" s="69"/>
      <c r="I820" s="23"/>
      <c r="J820" s="33"/>
      <c r="K820" s="6" t="s">
        <v>42</v>
      </c>
      <c r="L820" s="100" t="s">
        <v>43</v>
      </c>
    </row>
    <row r="821" spans="1:12" x14ac:dyDescent="0.35">
      <c r="B821" s="109"/>
      <c r="C821" s="48" t="s">
        <v>427</v>
      </c>
      <c r="D821" s="88" t="s">
        <v>427</v>
      </c>
      <c r="E821" s="69">
        <v>11621906</v>
      </c>
      <c r="F821" s="33"/>
      <c r="G821" s="33">
        <v>127.84096599999999</v>
      </c>
      <c r="H821" s="69"/>
      <c r="I821" s="23"/>
      <c r="J821" s="33"/>
      <c r="L821" s="100"/>
    </row>
    <row r="822" spans="1:12" ht="13.5" thickBot="1" x14ac:dyDescent="0.4">
      <c r="A822" s="131" t="s">
        <v>667</v>
      </c>
      <c r="B822" s="149">
        <v>40297</v>
      </c>
      <c r="C822" s="52" t="s">
        <v>77</v>
      </c>
      <c r="D822" s="94" t="s">
        <v>77</v>
      </c>
      <c r="E822" s="72">
        <v>131306568</v>
      </c>
      <c r="F822" s="12">
        <v>11</v>
      </c>
      <c r="G822" s="12">
        <v>1444.3722479999999</v>
      </c>
      <c r="H822" s="72">
        <v>447581950</v>
      </c>
      <c r="I822" s="27">
        <v>29.336877414292513</v>
      </c>
      <c r="J822" s="12">
        <v>11.9</v>
      </c>
      <c r="K822" s="13" t="s">
        <v>74</v>
      </c>
      <c r="L822" s="101" t="s">
        <v>74</v>
      </c>
    </row>
    <row r="823" spans="1:12" ht="14.5" x14ac:dyDescent="0.35">
      <c r="A823" s="129" t="s">
        <v>668</v>
      </c>
      <c r="B823" s="147" t="s">
        <v>668</v>
      </c>
      <c r="C823" s="46" t="s">
        <v>21</v>
      </c>
      <c r="D823" s="88" t="s">
        <v>269</v>
      </c>
      <c r="E823" s="66">
        <v>2604304</v>
      </c>
      <c r="F823" s="47">
        <v>3.39</v>
      </c>
      <c r="G823" s="47">
        <v>8.8285905600000003</v>
      </c>
      <c r="H823" s="66">
        <v>8801822</v>
      </c>
      <c r="I823" s="25">
        <v>29.588237526275808</v>
      </c>
      <c r="J823" s="47">
        <v>4.4000000000000004</v>
      </c>
      <c r="K823" s="1" t="s">
        <v>68</v>
      </c>
      <c r="L823" s="104" t="s">
        <v>181</v>
      </c>
    </row>
    <row r="824" spans="1:12" x14ac:dyDescent="0.35">
      <c r="A824" s="131"/>
      <c r="B824" s="148"/>
      <c r="C824" s="48"/>
      <c r="D824" s="88"/>
      <c r="E824" s="69"/>
      <c r="F824" s="33"/>
      <c r="G824" s="33"/>
      <c r="H824" s="69"/>
      <c r="I824" s="23"/>
      <c r="J824" s="33"/>
      <c r="K824" s="48" t="s">
        <v>187</v>
      </c>
      <c r="L824" s="97" t="s">
        <v>623</v>
      </c>
    </row>
    <row r="825" spans="1:12" ht="13.5" thickBot="1" x14ac:dyDescent="0.4">
      <c r="A825" s="134" t="s">
        <v>669</v>
      </c>
      <c r="B825" s="150">
        <v>40262</v>
      </c>
      <c r="C825" s="52"/>
      <c r="D825" s="94"/>
      <c r="E825" s="72"/>
      <c r="F825" s="12"/>
      <c r="G825" s="12"/>
      <c r="H825" s="72"/>
      <c r="I825" s="27"/>
      <c r="J825" s="12"/>
      <c r="K825" s="52" t="s">
        <v>395</v>
      </c>
      <c r="L825" s="98" t="s">
        <v>59</v>
      </c>
    </row>
    <row r="826" spans="1:12" ht="14.5" x14ac:dyDescent="0.35">
      <c r="A826" s="129" t="s">
        <v>670</v>
      </c>
      <c r="B826" s="147" t="s">
        <v>670</v>
      </c>
      <c r="C826" s="46" t="s">
        <v>21</v>
      </c>
      <c r="D826" s="88" t="s">
        <v>269</v>
      </c>
      <c r="E826" s="66">
        <v>1714286</v>
      </c>
      <c r="F826" s="47">
        <v>3.5</v>
      </c>
      <c r="G826" s="47">
        <v>6.0000010000000001</v>
      </c>
      <c r="H826" s="66">
        <v>11511000</v>
      </c>
      <c r="I826" s="25">
        <v>14.892589696811745</v>
      </c>
      <c r="J826" s="47">
        <v>4.24</v>
      </c>
      <c r="K826" s="1" t="s">
        <v>40</v>
      </c>
      <c r="L826" s="104" t="s">
        <v>41</v>
      </c>
    </row>
    <row r="827" spans="1:12" x14ac:dyDescent="0.35">
      <c r="A827" s="131"/>
      <c r="B827" s="148"/>
      <c r="C827" s="48"/>
      <c r="D827" s="88"/>
      <c r="E827" s="69"/>
      <c r="F827" s="33"/>
      <c r="G827" s="33"/>
      <c r="H827" s="69"/>
      <c r="I827" s="23"/>
      <c r="J827" s="33"/>
      <c r="K827" s="48" t="s">
        <v>272</v>
      </c>
      <c r="L827" s="97" t="s">
        <v>273</v>
      </c>
    </row>
    <row r="828" spans="1:12" ht="13.5" thickBot="1" x14ac:dyDescent="0.4">
      <c r="A828" s="134" t="s">
        <v>671</v>
      </c>
      <c r="B828" s="150">
        <v>40249</v>
      </c>
      <c r="C828" s="52"/>
      <c r="D828" s="30"/>
      <c r="E828" s="72"/>
      <c r="F828" s="12"/>
      <c r="G828" s="12"/>
      <c r="H828" s="72"/>
      <c r="I828" s="27"/>
      <c r="J828" s="12"/>
      <c r="K828" s="52" t="s">
        <v>395</v>
      </c>
      <c r="L828" s="98" t="s">
        <v>59</v>
      </c>
    </row>
    <row r="829" spans="1:12" ht="13.5" thickBot="1" x14ac:dyDescent="0.4"/>
    <row r="830" spans="1:12" x14ac:dyDescent="0.35">
      <c r="A830" s="151" t="s">
        <v>672</v>
      </c>
      <c r="B830" s="152"/>
      <c r="C830" s="75"/>
      <c r="D830" s="75"/>
      <c r="E830" s="75"/>
      <c r="F830" s="75"/>
      <c r="G830" s="75"/>
      <c r="H830" s="75"/>
      <c r="I830" s="75"/>
      <c r="J830" s="76"/>
      <c r="K830" s="77"/>
      <c r="L830" s="77"/>
    </row>
    <row r="831" spans="1:12" ht="13.5" thickBot="1" x14ac:dyDescent="0.4">
      <c r="A831" s="180" t="s">
        <v>673</v>
      </c>
      <c r="B831" s="181"/>
      <c r="C831" s="181"/>
      <c r="D831" s="181"/>
      <c r="E831" s="181"/>
      <c r="F831" s="181"/>
      <c r="G831" s="181"/>
      <c r="H831" s="181"/>
      <c r="I831" s="181"/>
      <c r="J831" s="182"/>
      <c r="K831" s="78"/>
      <c r="L831" s="78"/>
    </row>
    <row r="833" spans="1:5" x14ac:dyDescent="0.35">
      <c r="A833" s="153" t="s">
        <v>674</v>
      </c>
      <c r="C833" s="79"/>
    </row>
    <row r="834" spans="1:5" x14ac:dyDescent="0.35">
      <c r="A834" s="154" t="s">
        <v>675</v>
      </c>
      <c r="E834" s="10"/>
    </row>
    <row r="835" spans="1:5" x14ac:dyDescent="0.35">
      <c r="A835" s="155" t="s">
        <v>676</v>
      </c>
      <c r="E835" s="10"/>
    </row>
    <row r="836" spans="1:5" x14ac:dyDescent="0.35">
      <c r="E836" s="10"/>
    </row>
    <row r="837" spans="1:5" x14ac:dyDescent="0.35">
      <c r="A837" s="154" t="s">
        <v>677</v>
      </c>
    </row>
    <row r="838" spans="1:5" x14ac:dyDescent="0.35">
      <c r="A838" s="155" t="s">
        <v>678</v>
      </c>
    </row>
    <row r="895" ht="12.65" customHeight="1" x14ac:dyDescent="0.35"/>
    <row r="896" ht="12.65" customHeight="1" x14ac:dyDescent="0.35"/>
    <row r="897" ht="12.65" customHeight="1" x14ac:dyDescent="0.35"/>
    <row r="898" ht="12.65" customHeight="1" x14ac:dyDescent="0.35"/>
    <row r="899" ht="12.65" customHeight="1" x14ac:dyDescent="0.35"/>
    <row r="900" ht="12.65" customHeight="1" x14ac:dyDescent="0.35"/>
    <row r="901" ht="12.65" customHeight="1" x14ac:dyDescent="0.35"/>
    <row r="902" ht="12.65" customHeight="1" x14ac:dyDescent="0.35"/>
    <row r="903" ht="12.65" customHeight="1" x14ac:dyDescent="0.35"/>
    <row r="905" ht="12.65" customHeight="1" x14ac:dyDescent="0.35"/>
    <row r="906" ht="12.65" customHeight="1" x14ac:dyDescent="0.35"/>
    <row r="907" ht="12.65" customHeight="1" x14ac:dyDescent="0.35"/>
    <row r="908" ht="12.65" customHeight="1" x14ac:dyDescent="0.35"/>
    <row r="909" ht="12.65" customHeight="1" x14ac:dyDescent="0.35"/>
    <row r="926" ht="12.65" customHeight="1" x14ac:dyDescent="0.35"/>
    <row r="927" ht="12.65" customHeight="1" x14ac:dyDescent="0.35"/>
    <row r="928" ht="12.65" customHeight="1" thickBot="1" x14ac:dyDescent="0.4"/>
    <row r="929" spans="1:12" s="1" customFormat="1" ht="12.65" customHeight="1" x14ac:dyDescent="0.35">
      <c r="A929" s="117"/>
      <c r="B929" s="117"/>
      <c r="C929" s="6"/>
      <c r="D929" s="6"/>
      <c r="E929" s="6"/>
      <c r="F929" s="6"/>
      <c r="G929" s="6"/>
      <c r="H929" s="6"/>
      <c r="I929" s="6"/>
      <c r="J929" s="6"/>
      <c r="K929" s="6"/>
      <c r="L929" s="6"/>
    </row>
    <row r="930" spans="1:12" ht="12.65" customHeight="1" x14ac:dyDescent="0.35"/>
    <row r="931" spans="1:12" ht="12.65" customHeight="1" x14ac:dyDescent="0.35"/>
    <row r="932" spans="1:12" ht="12.65" customHeight="1" x14ac:dyDescent="0.35"/>
    <row r="933" spans="1:12" ht="12.65" customHeight="1" x14ac:dyDescent="0.35"/>
    <row r="934" spans="1:12" ht="12.65" customHeight="1" x14ac:dyDescent="0.35"/>
    <row r="935" spans="1:12" ht="12.65" customHeight="1" x14ac:dyDescent="0.35"/>
    <row r="936" spans="1:12" ht="12.65" customHeight="1" x14ac:dyDescent="0.35"/>
    <row r="937" spans="1:12" ht="12.65" customHeight="1" x14ac:dyDescent="0.35"/>
    <row r="938" spans="1:12" ht="12.65" customHeight="1" x14ac:dyDescent="0.35"/>
    <row r="939" spans="1:12" ht="12.65" customHeight="1" x14ac:dyDescent="0.35"/>
    <row r="940" spans="1:12" ht="12.65" customHeight="1" x14ac:dyDescent="0.35"/>
    <row r="945" spans="1:12" ht="13.5" thickBot="1" x14ac:dyDescent="0.4"/>
    <row r="946" spans="1:12" x14ac:dyDescent="0.35">
      <c r="A946" s="126"/>
      <c r="B946" s="126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1017" ht="12.75" customHeight="1" x14ac:dyDescent="0.35"/>
  </sheetData>
  <mergeCells count="9">
    <mergeCell ref="A2:L2"/>
    <mergeCell ref="A831:J831"/>
    <mergeCell ref="A1:L1"/>
    <mergeCell ref="A3:B3"/>
    <mergeCell ref="K4:L4"/>
    <mergeCell ref="K3:L3"/>
    <mergeCell ref="A4:B4"/>
    <mergeCell ref="C3:D3"/>
    <mergeCell ref="C4:D4"/>
  </mergeCells>
  <hyperlinks>
    <hyperlink ref="A835" r:id="rId1" xr:uid="{00000000-0004-0000-0000-000000000000}"/>
    <hyperlink ref="A838" r:id="rId2" xr:uid="{00000000-0004-0000-0000-000001000000}"/>
  </hyperlinks>
  <pageMargins left="3.937007874015748E-2" right="3.937007874015748E-2" top="0.15748031496062992" bottom="0.19685039370078741" header="0.31496062992125984" footer="0.31496062992125984"/>
  <pageSetup paperSize="9" scale="65" fitToHeight="2" orientation="landscape" r:id="rId3"/>
  <headerFooter>
    <oddFooter>&amp;L_x000D_&amp;1#&amp;"Calibri"&amp;10&amp;K000000 Sensitivity: C2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2BD347C3BE934F81DF9A8D015F81A8" ma:contentTypeVersion="13" ma:contentTypeDescription="Create a new document." ma:contentTypeScope="" ma:versionID="3753b9f2d60b754c4a3be87b72597ba1">
  <xsd:schema xmlns:xsd="http://www.w3.org/2001/XMLSchema" xmlns:xs="http://www.w3.org/2001/XMLSchema" xmlns:p="http://schemas.microsoft.com/office/2006/metadata/properties" xmlns:ns2="40c2a0fd-5313-4151-840a-a978290a6053" xmlns:ns3="5d93c8a2-7a3e-4d46-98b0-238345b878c8" targetNamespace="http://schemas.microsoft.com/office/2006/metadata/properties" ma:root="true" ma:fieldsID="949ffe393f2f127cfdfaa96c269bc727" ns2:_="" ns3:_="">
    <xsd:import namespace="40c2a0fd-5313-4151-840a-a978290a6053"/>
    <xsd:import namespace="5d93c8a2-7a3e-4d46-98b0-238345b878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c2a0fd-5313-4151-840a-a978290a60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c0117ba-707e-4a6c-8197-c9ba28c7b0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3c8a2-7a3e-4d46-98b0-238345b878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222bdd4-5fa3-4c00-92af-ee3ed544233a}" ma:internalName="TaxCatchAll" ma:showField="CatchAllData" ma:web="5d93c8a2-7a3e-4d46-98b0-238345b87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A r r a y O f S h e e t   x m l n s = " u r n : s c h e m a s - m i c r o s o f t - c o m . S i x F i n a n c i a l . F i n X L " /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93c8a2-7a3e-4d46-98b0-238345b878c8"/>
    <lcf76f155ced4ddcb4097134ff3c332f xmlns="40c2a0fd-5313-4151-840a-a978290a605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C1ADE56-FE0F-46E6-803A-B87F07A5E9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c2a0fd-5313-4151-840a-a978290a6053"/>
    <ds:schemaRef ds:uri="5d93c8a2-7a3e-4d46-98b0-238345b878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2098A3-E926-4774-A2D5-2EE88FD23E25}">
  <ds:schemaRefs>
    <ds:schemaRef ds:uri="urn:schemas-microsoft-com.SixFinancial.FinXL"/>
  </ds:schemaRefs>
</ds:datastoreItem>
</file>

<file path=customXml/itemProps3.xml><?xml version="1.0" encoding="utf-8"?>
<ds:datastoreItem xmlns:ds="http://schemas.openxmlformats.org/officeDocument/2006/customXml" ds:itemID="{D4476C64-A137-4A8D-B6CB-83B865B40B2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450E84E-1B4B-4821-89D6-70F5BB4B584C}">
  <ds:schemaRefs>
    <ds:schemaRef ds:uri="http://schemas.microsoft.com/office/2006/metadata/properties"/>
    <ds:schemaRef ds:uri="http://schemas.microsoft.com/office/infopath/2007/PartnerControls"/>
    <ds:schemaRef ds:uri="5d93c8a2-7a3e-4d46-98b0-238345b878c8"/>
    <ds:schemaRef ds:uri="40c2a0fd-5313-4151-840a-a978290a605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TABLA 04-01 (Resumen OPVS)</vt:lpstr>
      <vt:lpstr>'TABLA 04-01 (Resumen OPVS)'!Área_de_impresión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Amelia Sánchez García</dc:creator>
  <cp:keywords/>
  <dc:description/>
  <cp:lastModifiedBy>Garrido Domingo, Francisco Javier</cp:lastModifiedBy>
  <cp:revision/>
  <cp:lastPrinted>2024-12-03T14:32:25Z</cp:lastPrinted>
  <dcterms:created xsi:type="dcterms:W3CDTF">2008-08-18T09:12:37Z</dcterms:created>
  <dcterms:modified xsi:type="dcterms:W3CDTF">2025-08-17T15:18:25Z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0x010100E62BD347C3BE934F81DF9A8D015F81A8</vt:lpwstr>
  </property>
  <property fmtid="{D5CDD505-2E9C-101B-9397-08002B2CF9AE}" pid="3" name="MediaServiceImageTags">
    <vt:lpwstr/>
  </property>
  <property fmtid="{D5CDD505-2E9C-101B-9397-08002B2CF9AE}" pid="4" name="MSIP_Label_4da52270-6ed3-4abe-ba7c-b9255dadcdf9_Enabled">
    <vt:lpwstr>true</vt:lpwstr>
  </property>
  <property fmtid="{D5CDD505-2E9C-101B-9397-08002B2CF9AE}" pid="5" name="MSIP_Label_4da52270-6ed3-4abe-ba7c-b9255dadcdf9_SetDate">
    <vt:lpwstr>2024-09-26T11:29:48Z</vt:lpwstr>
  </property>
  <property fmtid="{D5CDD505-2E9C-101B-9397-08002B2CF9AE}" pid="6" name="MSIP_Label_4da52270-6ed3-4abe-ba7c-b9255dadcdf9_Method">
    <vt:lpwstr>Standard</vt:lpwstr>
  </property>
  <property fmtid="{D5CDD505-2E9C-101B-9397-08002B2CF9AE}" pid="7" name="MSIP_Label_4da52270-6ed3-4abe-ba7c-b9255dadcdf9_Name">
    <vt:lpwstr>4da52270-6ed3-4abe-ba7c-b9255dadcdf9</vt:lpwstr>
  </property>
  <property fmtid="{D5CDD505-2E9C-101B-9397-08002B2CF9AE}" pid="8" name="MSIP_Label_4da52270-6ed3-4abe-ba7c-b9255dadcdf9_SiteId">
    <vt:lpwstr>46e04f2b-093e-4ad0-a99f-0331aa506e12</vt:lpwstr>
  </property>
  <property fmtid="{D5CDD505-2E9C-101B-9397-08002B2CF9AE}" pid="9" name="MSIP_Label_4da52270-6ed3-4abe-ba7c-b9255dadcdf9_ActionId">
    <vt:lpwstr>c7e7284c-c4c6-46b4-b3f4-2812bc653fc7</vt:lpwstr>
  </property>
  <property fmtid="{D5CDD505-2E9C-101B-9397-08002B2CF9AE}" pid="10" name="MSIP_Label_4da52270-6ed3-4abe-ba7c-b9255dadcdf9_ContentBits">
    <vt:lpwstr>2</vt:lpwstr>
  </property>
</Properties>
</file>