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xgroup.sharepoint.com/teams/ResearchStrategy-BCN/Shared Documents/General/Estadísticas/2025/Tablas mensuales/08-25/"/>
    </mc:Choice>
  </mc:AlternateContent>
  <xr:revisionPtr revIDLastSave="4" documentId="8_{66C63234-6DE5-478E-A9C0-DEEB6B013EEE}" xr6:coauthVersionLast="47" xr6:coauthVersionMax="47" xr10:uidLastSave="{1184AA2A-645B-454C-87DB-35FF94959F1D}"/>
  <bookViews>
    <workbookView xWindow="-28910" yWindow="700" windowWidth="29020" windowHeight="15820" tabRatio="626" xr2:uid="{00000000-000D-0000-FFFF-FFFF00000000}"/>
  </bookViews>
  <sheets>
    <sheet name="TABLA 11-03 (Rdo evolución) TOT" sheetId="14" r:id="rId1"/>
  </sheets>
  <externalReferences>
    <externalReference r:id="rId2"/>
  </externalReferences>
  <definedNames>
    <definedName name="_xlnm._FilterDatabase" localSheetId="0" hidden="1">'TABLA 11-03 (Rdo evolución) TOT'!$Q$7:$R$185</definedName>
    <definedName name="_xlnm.Print_Area" localSheetId="0">'TABLA 11-03 (Rdo evolución) TOT'!$C$2:$AG$186</definedName>
    <definedName name="OLE_LINK1" localSheetId="0">'TABLA 11-03 (Rdo evolución) TOT'!$C$184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87" i="14" l="1"/>
  <c r="AH186" i="14"/>
  <c r="V186" i="14"/>
  <c r="W186" i="14"/>
  <c r="X186" i="14"/>
  <c r="Y186" i="14"/>
  <c r="Z186" i="14"/>
  <c r="AA186" i="14"/>
  <c r="AB186" i="14"/>
  <c r="AC186" i="14"/>
  <c r="AD186" i="14"/>
  <c r="AE186" i="14"/>
  <c r="AF186" i="14"/>
  <c r="AG186" i="14"/>
  <c r="U186" i="14"/>
  <c r="T186" i="14"/>
  <c r="S186" i="14"/>
  <c r="S187" i="14"/>
  <c r="G187" i="14"/>
  <c r="H187" i="14"/>
  <c r="I187" i="14"/>
  <c r="J187" i="14"/>
  <c r="K187" i="14"/>
  <c r="L187" i="14"/>
  <c r="M187" i="14"/>
  <c r="N187" i="14"/>
  <c r="O187" i="14"/>
  <c r="P187" i="14"/>
  <c r="Q187" i="14"/>
  <c r="R187" i="14"/>
  <c r="F187" i="14"/>
  <c r="G186" i="14"/>
  <c r="H186" i="14"/>
  <c r="I186" i="14"/>
  <c r="J186" i="14"/>
  <c r="K186" i="14"/>
  <c r="L186" i="14"/>
  <c r="M186" i="14"/>
  <c r="N186" i="14"/>
  <c r="O186" i="14"/>
  <c r="P186" i="14"/>
  <c r="Q186" i="14"/>
  <c r="R186" i="14"/>
  <c r="F186" i="14"/>
  <c r="E187" i="14"/>
  <c r="E186" i="14"/>
  <c r="AH175" i="14"/>
  <c r="V175" i="14"/>
  <c r="W175" i="14"/>
  <c r="X175" i="14"/>
  <c r="Y175" i="14"/>
  <c r="Z175" i="14"/>
  <c r="AA175" i="14"/>
  <c r="AB175" i="14"/>
  <c r="AC175" i="14"/>
  <c r="AD175" i="14"/>
  <c r="AE175" i="14"/>
  <c r="AF175" i="14"/>
  <c r="AG175" i="14"/>
  <c r="U175" i="14"/>
  <c r="T175" i="14"/>
  <c r="S175" i="14"/>
  <c r="G175" i="14"/>
  <c r="H175" i="14"/>
  <c r="I175" i="14"/>
  <c r="J175" i="14"/>
  <c r="K175" i="14"/>
  <c r="L175" i="14"/>
  <c r="M175" i="14"/>
  <c r="N175" i="14"/>
  <c r="O175" i="14"/>
  <c r="P175" i="14"/>
  <c r="Q175" i="14"/>
  <c r="R175" i="14"/>
  <c r="F175" i="14"/>
  <c r="E175" i="14"/>
  <c r="S144" i="14"/>
  <c r="S143" i="14"/>
  <c r="S142" i="14"/>
  <c r="S141" i="14"/>
  <c r="E149" i="14"/>
  <c r="E150" i="14"/>
  <c r="AH138" i="14"/>
  <c r="V138" i="14"/>
  <c r="W138" i="14"/>
  <c r="X138" i="14"/>
  <c r="Y138" i="14"/>
  <c r="Z138" i="14"/>
  <c r="AA138" i="14"/>
  <c r="AB138" i="14"/>
  <c r="AC138" i="14"/>
  <c r="AD138" i="14"/>
  <c r="AE138" i="14"/>
  <c r="AF138" i="14"/>
  <c r="AG138" i="14"/>
  <c r="U138" i="14"/>
  <c r="S138" i="14"/>
  <c r="H138" i="14"/>
  <c r="I138" i="14"/>
  <c r="J138" i="14"/>
  <c r="K138" i="14"/>
  <c r="L138" i="14"/>
  <c r="M138" i="14"/>
  <c r="N138" i="14"/>
  <c r="O138" i="14"/>
  <c r="P138" i="14"/>
  <c r="Q138" i="14"/>
  <c r="R138" i="14"/>
  <c r="G138" i="14"/>
  <c r="F138" i="14"/>
  <c r="E138" i="14"/>
  <c r="T138" i="14"/>
  <c r="U112" i="14"/>
  <c r="V112" i="14"/>
  <c r="W112" i="14"/>
  <c r="X112" i="14"/>
  <c r="Y112" i="14"/>
  <c r="Z112" i="14"/>
  <c r="AA112" i="14"/>
  <c r="AB112" i="14"/>
  <c r="AC112" i="14"/>
  <c r="AD112" i="14"/>
  <c r="AE112" i="14"/>
  <c r="AF112" i="14"/>
  <c r="AG112" i="14"/>
  <c r="T112" i="14"/>
  <c r="S109" i="14"/>
  <c r="S112" i="14"/>
  <c r="G112" i="14"/>
  <c r="H112" i="14"/>
  <c r="I112" i="14"/>
  <c r="J112" i="14"/>
  <c r="K112" i="14"/>
  <c r="L112" i="14"/>
  <c r="M112" i="14"/>
  <c r="N112" i="14"/>
  <c r="O112" i="14"/>
  <c r="P112" i="14"/>
  <c r="Q112" i="14"/>
  <c r="R112" i="14"/>
  <c r="F112" i="14"/>
  <c r="E112" i="14"/>
  <c r="AG73" i="14"/>
  <c r="AH73" i="14" s="1"/>
  <c r="U73" i="14"/>
  <c r="V73" i="14"/>
  <c r="W73" i="14"/>
  <c r="X73" i="14"/>
  <c r="Y73" i="14"/>
  <c r="Z73" i="14"/>
  <c r="AA73" i="14"/>
  <c r="AB73" i="14"/>
  <c r="AC73" i="14"/>
  <c r="AD73" i="14"/>
  <c r="AE73" i="14"/>
  <c r="AF73" i="14"/>
  <c r="T73" i="14"/>
  <c r="S73" i="14"/>
  <c r="G73" i="14"/>
  <c r="H73" i="14"/>
  <c r="I73" i="14"/>
  <c r="J73" i="14"/>
  <c r="K73" i="14"/>
  <c r="L73" i="14"/>
  <c r="M73" i="14"/>
  <c r="N73" i="14"/>
  <c r="O73" i="14"/>
  <c r="P73" i="14"/>
  <c r="Q73" i="14"/>
  <c r="R73" i="14"/>
  <c r="F73" i="14"/>
  <c r="E73" i="14"/>
  <c r="AH28" i="14"/>
  <c r="AF28" i="14"/>
  <c r="V28" i="14"/>
  <c r="W28" i="14"/>
  <c r="X28" i="14"/>
  <c r="Y28" i="14"/>
  <c r="Z28" i="14"/>
  <c r="AA28" i="14"/>
  <c r="AB28" i="14"/>
  <c r="AC28" i="14"/>
  <c r="AD28" i="14"/>
  <c r="AE28" i="14"/>
  <c r="AG28" i="14"/>
  <c r="U28" i="14"/>
  <c r="T28" i="14"/>
  <c r="G28" i="14"/>
  <c r="H28" i="14"/>
  <c r="I28" i="14"/>
  <c r="J28" i="14"/>
  <c r="K28" i="14"/>
  <c r="L28" i="14"/>
  <c r="M28" i="14"/>
  <c r="N28" i="14"/>
  <c r="O28" i="14"/>
  <c r="P28" i="14"/>
  <c r="Q28" i="14"/>
  <c r="R28" i="14"/>
  <c r="F28" i="14"/>
  <c r="E28" i="14"/>
  <c r="S185" i="14" l="1"/>
  <c r="AH185" i="14"/>
  <c r="AH184" i="14"/>
  <c r="AH183" i="14"/>
  <c r="AH181" i="14"/>
  <c r="AH180" i="14"/>
  <c r="AH179" i="14"/>
  <c r="AH178" i="14"/>
  <c r="AH174" i="14"/>
  <c r="AH173" i="14"/>
  <c r="AH172" i="14"/>
  <c r="AH171" i="14"/>
  <c r="AH170" i="14"/>
  <c r="AH169" i="14"/>
  <c r="AH167" i="14"/>
  <c r="AH166" i="14"/>
  <c r="AH165" i="14"/>
  <c r="AH164" i="14"/>
  <c r="AH163" i="14"/>
  <c r="AH162" i="14"/>
  <c r="AH161" i="14"/>
  <c r="AH160" i="14"/>
  <c r="AH159" i="14"/>
  <c r="AH158" i="14"/>
  <c r="AH157" i="14"/>
  <c r="AH155" i="14"/>
  <c r="AH154" i="14"/>
  <c r="AH153" i="14"/>
  <c r="AH151" i="14"/>
  <c r="AH150" i="14"/>
  <c r="AH149" i="14"/>
  <c r="AH146" i="14"/>
  <c r="AH145" i="14"/>
  <c r="AH144" i="14"/>
  <c r="AH143" i="14"/>
  <c r="AH142" i="14"/>
  <c r="AH141" i="14"/>
  <c r="AH137" i="14"/>
  <c r="AH136" i="14"/>
  <c r="AH135" i="14"/>
  <c r="AH132" i="14"/>
  <c r="AH131" i="14"/>
  <c r="AH130" i="14"/>
  <c r="AH128" i="14"/>
  <c r="AH127" i="14"/>
  <c r="AH126" i="14"/>
  <c r="AH125" i="14"/>
  <c r="AH124" i="14"/>
  <c r="AH122" i="14"/>
  <c r="AH121" i="14"/>
  <c r="AH119" i="14"/>
  <c r="AH118" i="14"/>
  <c r="AH117" i="14"/>
  <c r="AH116" i="14"/>
  <c r="AH112" i="14"/>
  <c r="AH111" i="14"/>
  <c r="AH109" i="14"/>
  <c r="AH108" i="14"/>
  <c r="AH107" i="14"/>
  <c r="AH106" i="14"/>
  <c r="AH105" i="14"/>
  <c r="AH104" i="14"/>
  <c r="AH103" i="14"/>
  <c r="AH102" i="14"/>
  <c r="AH101" i="14"/>
  <c r="AH99" i="14"/>
  <c r="AH98" i="14"/>
  <c r="AH96" i="14"/>
  <c r="AH92" i="14"/>
  <c r="AH91" i="14"/>
  <c r="AH90" i="14"/>
  <c r="AH89" i="14"/>
  <c r="AH87" i="14"/>
  <c r="AH86" i="14"/>
  <c r="AH84" i="14"/>
  <c r="AH83" i="14"/>
  <c r="AH81" i="14"/>
  <c r="AH80" i="14"/>
  <c r="AH77" i="14"/>
  <c r="AH76" i="14"/>
  <c r="AH72" i="14"/>
  <c r="AH70" i="14"/>
  <c r="AH69" i="14"/>
  <c r="AH68" i="14"/>
  <c r="AH67" i="14"/>
  <c r="AH66" i="14"/>
  <c r="AH62" i="14"/>
  <c r="AH57" i="14"/>
  <c r="AH56" i="14"/>
  <c r="AH55" i="14"/>
  <c r="AH54" i="14"/>
  <c r="AH53" i="14"/>
  <c r="AH52" i="14"/>
  <c r="AH51" i="14"/>
  <c r="AH50" i="14"/>
  <c r="AH47" i="14"/>
  <c r="AH45" i="14"/>
  <c r="AH44" i="14"/>
  <c r="AH43" i="14"/>
  <c r="AH41" i="14"/>
  <c r="AH42" i="14"/>
  <c r="AH39" i="14"/>
  <c r="AH38" i="14"/>
  <c r="AH37" i="14"/>
  <c r="AH36" i="14"/>
  <c r="AH35" i="14"/>
  <c r="AH34" i="14"/>
  <c r="AH33" i="14"/>
  <c r="AH32" i="14"/>
  <c r="AH31" i="14"/>
  <c r="AH27" i="14"/>
  <c r="AH24" i="14"/>
  <c r="AH23" i="14"/>
  <c r="AH22" i="14"/>
  <c r="AH21" i="14"/>
  <c r="AH19" i="14"/>
  <c r="AH18" i="14"/>
  <c r="AH16" i="14"/>
  <c r="AH15" i="14"/>
  <c r="AH14" i="14"/>
  <c r="AH13" i="14"/>
  <c r="AH12" i="14"/>
  <c r="AH10" i="14"/>
  <c r="S184" i="14"/>
  <c r="S183" i="14"/>
  <c r="S179" i="14"/>
  <c r="S180" i="14"/>
  <c r="S181" i="14"/>
  <c r="S178" i="14"/>
  <c r="S174" i="14"/>
  <c r="S170" i="14"/>
  <c r="S171" i="14"/>
  <c r="S172" i="14"/>
  <c r="S169" i="14"/>
  <c r="S158" i="14"/>
  <c r="S159" i="14"/>
  <c r="S160" i="14"/>
  <c r="S161" i="14"/>
  <c r="S162" i="14"/>
  <c r="S163" i="14"/>
  <c r="S164" i="14"/>
  <c r="S165" i="14"/>
  <c r="S166" i="14"/>
  <c r="S167" i="14"/>
  <c r="S157" i="14"/>
  <c r="S154" i="14"/>
  <c r="S155" i="14"/>
  <c r="S153" i="14"/>
  <c r="S150" i="14"/>
  <c r="S151" i="14"/>
  <c r="S149" i="14"/>
  <c r="S145" i="14"/>
  <c r="S146" i="14"/>
  <c r="S136" i="14"/>
  <c r="S137" i="14"/>
  <c r="S135" i="14"/>
  <c r="S131" i="14"/>
  <c r="S132" i="14"/>
  <c r="S130" i="14"/>
  <c r="S125" i="14"/>
  <c r="S126" i="14"/>
  <c r="S127" i="14"/>
  <c r="S128" i="14"/>
  <c r="S124" i="14"/>
  <c r="S122" i="14"/>
  <c r="S121" i="14"/>
  <c r="S119" i="14"/>
  <c r="S118" i="14"/>
  <c r="S117" i="14"/>
  <c r="S116" i="14"/>
  <c r="S77" i="14"/>
  <c r="S78" i="14"/>
  <c r="S79" i="14"/>
  <c r="S80" i="14"/>
  <c r="S81" i="14"/>
  <c r="S82" i="14"/>
  <c r="S83" i="14"/>
  <c r="S84" i="14"/>
  <c r="S85" i="14"/>
  <c r="S86" i="14"/>
  <c r="S87" i="14"/>
  <c r="S88" i="14"/>
  <c r="S89" i="14"/>
  <c r="S90" i="14"/>
  <c r="S91" i="14"/>
  <c r="S92" i="14"/>
  <c r="S93" i="14"/>
  <c r="S94" i="14"/>
  <c r="S95" i="14"/>
  <c r="S96" i="14"/>
  <c r="S97" i="14"/>
  <c r="S98" i="14"/>
  <c r="S99" i="14"/>
  <c r="S100" i="14"/>
  <c r="S101" i="14"/>
  <c r="S102" i="14"/>
  <c r="S103" i="14"/>
  <c r="S104" i="14"/>
  <c r="S105" i="14"/>
  <c r="S106" i="14"/>
  <c r="S107" i="14"/>
  <c r="S108" i="14"/>
  <c r="S110" i="14"/>
  <c r="S111" i="14"/>
  <c r="S76" i="14"/>
  <c r="S72" i="14"/>
  <c r="S70" i="14"/>
  <c r="S69" i="14"/>
  <c r="S68" i="14"/>
  <c r="S67" i="14"/>
  <c r="S66" i="14"/>
  <c r="S62" i="14"/>
  <c r="S57" i="14"/>
  <c r="S56" i="14"/>
  <c r="S55" i="14"/>
  <c r="S54" i="14"/>
  <c r="S53" i="14"/>
  <c r="S52" i="14"/>
  <c r="S51" i="14"/>
  <c r="S50" i="14"/>
  <c r="S47" i="14"/>
  <c r="S42" i="14"/>
  <c r="S43" i="14"/>
  <c r="S44" i="14"/>
  <c r="S45" i="14"/>
  <c r="S41" i="14"/>
  <c r="S32" i="14"/>
  <c r="S33" i="14"/>
  <c r="S34" i="14"/>
  <c r="S35" i="14"/>
  <c r="S36" i="14"/>
  <c r="S37" i="14"/>
  <c r="S38" i="14"/>
  <c r="S39" i="14"/>
  <c r="S31" i="14"/>
  <c r="S28" i="14"/>
  <c r="S27" i="14"/>
  <c r="S24" i="14"/>
  <c r="S23" i="14"/>
  <c r="S22" i="14"/>
  <c r="S21" i="14"/>
  <c r="S19" i="14"/>
  <c r="S18" i="14"/>
  <c r="S13" i="14"/>
  <c r="S14" i="14"/>
  <c r="S15" i="14"/>
  <c r="S16" i="14"/>
  <c r="S12" i="14"/>
  <c r="S10" i="14"/>
  <c r="R151" i="14" l="1"/>
  <c r="R150" i="14"/>
  <c r="R149" i="14"/>
  <c r="R142" i="14"/>
  <c r="R143" i="14"/>
  <c r="R144" i="14"/>
  <c r="R145" i="14"/>
  <c r="R146" i="14"/>
  <c r="R141" i="14"/>
  <c r="Q151" i="14"/>
  <c r="Q150" i="14"/>
  <c r="Q149" i="14"/>
  <c r="Q142" i="14"/>
  <c r="Q143" i="14"/>
  <c r="Q144" i="14"/>
  <c r="Q145" i="14"/>
  <c r="Q146" i="14"/>
  <c r="Q141" i="14"/>
  <c r="P151" i="14"/>
  <c r="P150" i="14"/>
  <c r="P149" i="14"/>
  <c r="P142" i="14"/>
  <c r="P143" i="14"/>
  <c r="P144" i="14"/>
  <c r="P145" i="14"/>
  <c r="P146" i="14"/>
  <c r="P141" i="14"/>
  <c r="O151" i="14"/>
  <c r="O150" i="14"/>
  <c r="O149" i="14"/>
  <c r="O142" i="14"/>
  <c r="O143" i="14"/>
  <c r="O144" i="14"/>
  <c r="O145" i="14"/>
  <c r="O146" i="14"/>
  <c r="O141" i="14"/>
  <c r="N151" i="14"/>
  <c r="N150" i="14"/>
  <c r="N149" i="14"/>
  <c r="N142" i="14"/>
  <c r="N143" i="14"/>
  <c r="N144" i="14"/>
  <c r="N145" i="14"/>
  <c r="N146" i="14"/>
  <c r="N141" i="14"/>
  <c r="M150" i="14"/>
  <c r="M151" i="14"/>
  <c r="M149" i="14"/>
  <c r="M142" i="14"/>
  <c r="M143" i="14"/>
  <c r="M144" i="14"/>
  <c r="M145" i="14"/>
  <c r="M146" i="14"/>
  <c r="M141" i="14"/>
  <c r="L151" i="14"/>
  <c r="L150" i="14"/>
  <c r="L149" i="14"/>
  <c r="L142" i="14"/>
  <c r="L143" i="14"/>
  <c r="L144" i="14"/>
  <c r="L145" i="14"/>
  <c r="L146" i="14"/>
  <c r="L141" i="14"/>
  <c r="K150" i="14"/>
  <c r="K151" i="14"/>
  <c r="K149" i="14"/>
  <c r="K142" i="14"/>
  <c r="K143" i="14"/>
  <c r="K144" i="14"/>
  <c r="K145" i="14"/>
  <c r="K146" i="14"/>
  <c r="K141" i="14"/>
  <c r="J150" i="14"/>
  <c r="J149" i="14"/>
  <c r="J142" i="14"/>
  <c r="J143" i="14"/>
  <c r="J144" i="14"/>
  <c r="J145" i="14"/>
  <c r="J146" i="14"/>
  <c r="J141" i="14"/>
  <c r="I150" i="14"/>
  <c r="I149" i="14"/>
  <c r="I142" i="14"/>
  <c r="I143" i="14"/>
  <c r="I144" i="14"/>
  <c r="I145" i="14"/>
  <c r="I146" i="14"/>
  <c r="I141" i="14"/>
  <c r="H150" i="14"/>
  <c r="H149" i="14"/>
  <c r="H142" i="14"/>
  <c r="H143" i="14"/>
  <c r="H144" i="14"/>
  <c r="H145" i="14"/>
  <c r="H146" i="14"/>
  <c r="H141" i="14"/>
  <c r="G150" i="14"/>
  <c r="G149" i="14"/>
  <c r="G142" i="14"/>
  <c r="G143" i="14"/>
  <c r="G144" i="14"/>
  <c r="G145" i="14"/>
  <c r="G141" i="14"/>
  <c r="F150" i="14"/>
  <c r="F149" i="14"/>
  <c r="F142" i="14"/>
  <c r="F143" i="14"/>
  <c r="F144" i="14"/>
  <c r="F145" i="14"/>
  <c r="F141" i="14"/>
  <c r="E142" i="14"/>
  <c r="E143" i="14"/>
  <c r="E144" i="14"/>
  <c r="E145" i="14"/>
  <c r="E141" i="14"/>
  <c r="AA187" i="14" l="1"/>
  <c r="AB187" i="14"/>
  <c r="U187" i="14"/>
  <c r="AC187" i="14"/>
  <c r="V187" i="14"/>
  <c r="AD187" i="14"/>
  <c r="W187" i="14"/>
  <c r="AE187" i="14"/>
  <c r="X187" i="14"/>
  <c r="AF187" i="14"/>
  <c r="Y187" i="14"/>
  <c r="AG187" i="14"/>
  <c r="Z187" i="14"/>
  <c r="AH187" i="14" l="1"/>
</calcChain>
</file>

<file path=xl/sharedStrings.xml><?xml version="1.0" encoding="utf-8"?>
<sst xmlns="http://schemas.openxmlformats.org/spreadsheetml/2006/main" count="718" uniqueCount="288">
  <si>
    <t>Repsol</t>
  </si>
  <si>
    <t>ELECTRICIDAD Y GAS</t>
  </si>
  <si>
    <t>Endesa</t>
  </si>
  <si>
    <t>Iberdrola</t>
  </si>
  <si>
    <t>Solaria</t>
  </si>
  <si>
    <t>Acerinox</t>
  </si>
  <si>
    <t>Tubacex</t>
  </si>
  <si>
    <t>Tubos Reunidos</t>
  </si>
  <si>
    <t>Azkoyen</t>
  </si>
  <si>
    <t>Elecnor</t>
  </si>
  <si>
    <t>Ercros</t>
  </si>
  <si>
    <t>Abengoa</t>
  </si>
  <si>
    <t>Fluidra</t>
  </si>
  <si>
    <t>BIENES DE CONSUMO</t>
  </si>
  <si>
    <t>Bodegas Riojanas</t>
  </si>
  <si>
    <t>Natra</t>
  </si>
  <si>
    <t>Pescanova</t>
  </si>
  <si>
    <t>Sniace</t>
  </si>
  <si>
    <t>Iberpapel</t>
  </si>
  <si>
    <t>Europac</t>
  </si>
  <si>
    <t>Grifols</t>
  </si>
  <si>
    <t>Prim</t>
  </si>
  <si>
    <t>OTROS BIENES DE CONSUMO</t>
  </si>
  <si>
    <t>Vidrala</t>
  </si>
  <si>
    <t>SERVICIOS DE CONSUMO</t>
  </si>
  <si>
    <t>Codere</t>
  </si>
  <si>
    <t>COMERCIO MINORISTA</t>
  </si>
  <si>
    <t>Vocento</t>
  </si>
  <si>
    <t>OTROS SERVICIOS</t>
  </si>
  <si>
    <t>Prosegur</t>
  </si>
  <si>
    <t>Bankinter</t>
  </si>
  <si>
    <t>Santander</t>
  </si>
  <si>
    <t>Sabadell</t>
  </si>
  <si>
    <t>SEGUROS</t>
  </si>
  <si>
    <t>Mapfre</t>
  </si>
  <si>
    <t>CARTERA Y HOLDING</t>
  </si>
  <si>
    <t>INMOBILIARIA Y OTROS</t>
  </si>
  <si>
    <t>Montebalito</t>
  </si>
  <si>
    <t>TELECOMUNICACIONES Y OTROS</t>
  </si>
  <si>
    <t>Indra</t>
  </si>
  <si>
    <t>PETRÓLEO</t>
  </si>
  <si>
    <t>ENERGÍAS RENOVABLES</t>
  </si>
  <si>
    <t>MATERIALES DE CONSTRUCCIÓN</t>
  </si>
  <si>
    <t>Técnicas Reunidas</t>
  </si>
  <si>
    <t>INDUSTRIA QUÍMICA</t>
  </si>
  <si>
    <t>PAPEL Y ARTES GRÁFICAS</t>
  </si>
  <si>
    <t>MEDIOS DE COMUNICACIÓN Y PUBLICIDAD</t>
  </si>
  <si>
    <t>TRANSPORTE Y DISTRIBUCIÓN</t>
  </si>
  <si>
    <t>Clínica Baviera</t>
  </si>
  <si>
    <t>Renta Corporación</t>
  </si>
  <si>
    <t>SERVICIOS DE INVERSIÓN</t>
  </si>
  <si>
    <t>TECNOLOGÍA Y TELECOMUNICACIONES</t>
  </si>
  <si>
    <t>ELECTRÓNICA Y SOFTWARE</t>
  </si>
  <si>
    <t>RENEWABLE ENERGY</t>
  </si>
  <si>
    <t xml:space="preserve">Inmobiliaria Colonial </t>
  </si>
  <si>
    <t>Cie Automotive</t>
  </si>
  <si>
    <t>Acciona</t>
  </si>
  <si>
    <t>ACS</t>
  </si>
  <si>
    <t>FCC</t>
  </si>
  <si>
    <t>BBVA</t>
  </si>
  <si>
    <t>MINERALES METALES Y TRANSFORMACIÓN</t>
  </si>
  <si>
    <t>Lingotes Especiales</t>
  </si>
  <si>
    <t>FABRICACIÓN Y MONTAJE DE BIENES DE EQUIPO</t>
  </si>
  <si>
    <t xml:space="preserve">CONSTRUCCION </t>
  </si>
  <si>
    <t>INGENIERÍA Y OTROS</t>
  </si>
  <si>
    <t>ALIMENTACION Y BEBIDAS</t>
  </si>
  <si>
    <t>TEXTIL VESTIDO Y CALZADO</t>
  </si>
  <si>
    <t>PRODUCTOS FARMACÉUTICOS Y BIOTECNOLOGÍA</t>
  </si>
  <si>
    <t>OCIO TURISMO Y HOSTELERIA</t>
  </si>
  <si>
    <t>AUTOPISTAS Y APARCAMIENTOS</t>
  </si>
  <si>
    <t>SERVICIOS FINANCIEROS INMOBILIARIOS</t>
  </si>
  <si>
    <t>Ebro Foods</t>
  </si>
  <si>
    <t>OIL</t>
  </si>
  <si>
    <t>OIL AND ENERGY</t>
  </si>
  <si>
    <t>ELECTRICITY AND GAS</t>
  </si>
  <si>
    <t xml:space="preserve">MINERALS, METALS AND CONVERSION OF METALLIC PRODUCTS </t>
  </si>
  <si>
    <t>MANUFACTURE AND ASSEMBLY OF CAPITAL GOODS</t>
  </si>
  <si>
    <t xml:space="preserve">CONSTRUCTION </t>
  </si>
  <si>
    <t xml:space="preserve">CONSTRUCTION MATERIALS </t>
  </si>
  <si>
    <t xml:space="preserve">ENGINEERING AND OTHERS </t>
  </si>
  <si>
    <t xml:space="preserve">CONSUMER GOODS </t>
  </si>
  <si>
    <t xml:space="preserve">FOOD AND BEVERAGES </t>
  </si>
  <si>
    <t xml:space="preserve">TEXTILES, CLOTHING AND FOOTWEAR </t>
  </si>
  <si>
    <t xml:space="preserve">PAPER AND GRAPHIC ARTS </t>
  </si>
  <si>
    <t xml:space="preserve">PHARMACEUTICAL PRODUCTS AND BIOTECHNOLOGY </t>
  </si>
  <si>
    <t>OTHER CONSUMER GOODS</t>
  </si>
  <si>
    <t>CONSUMER SERVICES</t>
  </si>
  <si>
    <t xml:space="preserve">COMMERCE </t>
  </si>
  <si>
    <t>MEDIA AND ADVERTISING</t>
  </si>
  <si>
    <t>TRANSPORTATION AND DISTRIBUTION</t>
  </si>
  <si>
    <t xml:space="preserve">FREEWAYS AND PARKING LOTS </t>
  </si>
  <si>
    <t xml:space="preserve">OTHER SERVICES </t>
  </si>
  <si>
    <t>FINANCIAL AND REAL ESTATE SERVICES</t>
  </si>
  <si>
    <t xml:space="preserve">INSURANCE </t>
  </si>
  <si>
    <t>PORTFOLIO AND HOLDING COMPANIES</t>
  </si>
  <si>
    <t>REAL STATE AGENCIES AND OTHERS</t>
  </si>
  <si>
    <t xml:space="preserve">INVESTMENT SERVICES </t>
  </si>
  <si>
    <t>TECHNOLOGY AND TELECOMMUNICATIONS</t>
  </si>
  <si>
    <t>TELECOMMUNICATIONS AND OTHERS</t>
  </si>
  <si>
    <t xml:space="preserve">ELECTRONICS AND SOFTWARE </t>
  </si>
  <si>
    <t>IAG</t>
  </si>
  <si>
    <t>Caixabank</t>
  </si>
  <si>
    <t>Amper</t>
  </si>
  <si>
    <t>TOTAL SIBE COMPANIES</t>
  </si>
  <si>
    <t>BASIC MATERIALS, INDUSTRY AND CONSTRUCTION</t>
  </si>
  <si>
    <t xml:space="preserve">Ordinary revenue </t>
  </si>
  <si>
    <t xml:space="preserve">Profit attributable to group </t>
  </si>
  <si>
    <t>BANCA</t>
  </si>
  <si>
    <t>Inmobiliaria del Sur</t>
  </si>
  <si>
    <t>Miquel y Costas</t>
  </si>
  <si>
    <t>OHL</t>
  </si>
  <si>
    <t>Sacyr</t>
  </si>
  <si>
    <t>Deoleo</t>
  </si>
  <si>
    <t>Corporación Financiera Alba</t>
  </si>
  <si>
    <t>Saeta Yield</t>
  </si>
  <si>
    <t>Talgo</t>
  </si>
  <si>
    <t>Duro Felguera</t>
  </si>
  <si>
    <t>Naturhouse Health</t>
  </si>
  <si>
    <t>Ence</t>
  </si>
  <si>
    <t>Atresmedia</t>
  </si>
  <si>
    <t>Aena</t>
  </si>
  <si>
    <t>SOCIMI</t>
  </si>
  <si>
    <t>Merlin Properties</t>
  </si>
  <si>
    <t>Cellnex</t>
  </si>
  <si>
    <t>Nyesa</t>
  </si>
  <si>
    <t>Ezentis</t>
  </si>
  <si>
    <t>TOTAL OIL AND ENERGY</t>
  </si>
  <si>
    <t>TOTAL PETRÓLEO Y ENERGÍA</t>
  </si>
  <si>
    <t>Red Eléctrica</t>
  </si>
  <si>
    <t>Zardoya</t>
  </si>
  <si>
    <t>Almirall</t>
  </si>
  <si>
    <t>TOTAL MATERIALES BÁSICOS, INDUSTRIA Y CONSTRUCCIÓN</t>
  </si>
  <si>
    <t>TOTAL BASIC MATERIALS, INDUSTRY AND CONSTRUCTION</t>
  </si>
  <si>
    <t>MATERIALES BÁSICOS, INDUSTRIA Y CONSTRUCCIÓN</t>
  </si>
  <si>
    <t>TOTAL BIENES DE CONSUMO</t>
  </si>
  <si>
    <t xml:space="preserve">TOTAL CONSUMER GOODS </t>
  </si>
  <si>
    <t>DIA</t>
  </si>
  <si>
    <t>PRISA</t>
  </si>
  <si>
    <t>Inditex</t>
  </si>
  <si>
    <t>TOTAL SERVICIOS DE CONSUMO</t>
  </si>
  <si>
    <t>TOTAL CONSUMER SERVICES</t>
  </si>
  <si>
    <t>Catalana Occidente</t>
  </si>
  <si>
    <t>Urbas</t>
  </si>
  <si>
    <t>Lar España</t>
  </si>
  <si>
    <t>TOTAL FINANCIAL AND REAL ESTATE SERVICES</t>
  </si>
  <si>
    <t>Amadeus</t>
  </si>
  <si>
    <t>TOTAL TECNOLOGÍA Y TELECOMUNICACIONES</t>
  </si>
  <si>
    <t>TOTAL TECHNOLOGY AND TELECOMMUNICATIONS</t>
  </si>
  <si>
    <t>CLEOP</t>
  </si>
  <si>
    <t>Pharma Mar</t>
  </si>
  <si>
    <t>PETRÓLEO Y ENERGÍA</t>
  </si>
  <si>
    <t>Cementos Portland</t>
  </si>
  <si>
    <t>COEMAC (Uralita)</t>
  </si>
  <si>
    <t>CHEMICALS</t>
  </si>
  <si>
    <t>Applus</t>
  </si>
  <si>
    <t>General de Alquiler de Maquinaria</t>
  </si>
  <si>
    <t>Reig Jofre</t>
  </si>
  <si>
    <t>LEISURE, TOURISM AND HOTEL INDUSTRY</t>
  </si>
  <si>
    <t>BANKS</t>
  </si>
  <si>
    <t>Oryzon</t>
  </si>
  <si>
    <t>Telepizza</t>
  </si>
  <si>
    <t>Realia</t>
  </si>
  <si>
    <t>CVNE</t>
  </si>
  <si>
    <t>Campofrío (excluida)</t>
  </si>
  <si>
    <t>Campofrío</t>
  </si>
  <si>
    <t>Tavex Algodonera (excluida)</t>
  </si>
  <si>
    <t>Tavex Algodonera</t>
  </si>
  <si>
    <t>Meliá Hotels</t>
  </si>
  <si>
    <t>Adolfo Domínguez</t>
  </si>
  <si>
    <t>Logista</t>
  </si>
  <si>
    <t>Global Dominion Access</t>
  </si>
  <si>
    <t>Cementos Portland (excluida)</t>
  </si>
  <si>
    <t>Arcelormittal</t>
  </si>
  <si>
    <t>AEROSPACIAL</t>
  </si>
  <si>
    <t>Airbus</t>
  </si>
  <si>
    <t>Coca-Cola European Partners</t>
  </si>
  <si>
    <t>Gestamp Automoción</t>
  </si>
  <si>
    <t>Siemens Gamesa</t>
  </si>
  <si>
    <t>Borges</t>
  </si>
  <si>
    <t>Prosegur Cash</t>
  </si>
  <si>
    <t>Unicaja</t>
  </si>
  <si>
    <t>Neinor Homes</t>
  </si>
  <si>
    <t>Edreams</t>
  </si>
  <si>
    <t>Audax Renovables</t>
  </si>
  <si>
    <t>Aedas Homes</t>
  </si>
  <si>
    <t>Metrovacesa</t>
  </si>
  <si>
    <t>Naturgy</t>
  </si>
  <si>
    <t>Saeta Yield (excluida)</t>
  </si>
  <si>
    <t>Europac (excluida)</t>
  </si>
  <si>
    <t>Natra (excluida 30/8)</t>
  </si>
  <si>
    <t>Grenergy Renovables</t>
  </si>
  <si>
    <t xml:space="preserve"> </t>
  </si>
  <si>
    <t>Pescanova (individual)</t>
  </si>
  <si>
    <t>Telepizza (excluida)</t>
  </si>
  <si>
    <t>CVNE ( excluida)</t>
  </si>
  <si>
    <t>Nextil</t>
  </si>
  <si>
    <t>Amrest Holdings</t>
  </si>
  <si>
    <t>Miquel Costas</t>
  </si>
  <si>
    <t>NYESA</t>
  </si>
  <si>
    <t>Soltec Power Holdings</t>
  </si>
  <si>
    <t>Arima Real Estate SOCIMI</t>
  </si>
  <si>
    <t>Ferrovial</t>
  </si>
  <si>
    <t>Airtificial</t>
  </si>
  <si>
    <t>Naturhouse</t>
  </si>
  <si>
    <t>Faes</t>
  </si>
  <si>
    <t>Rovi</t>
  </si>
  <si>
    <t>Alantra</t>
  </si>
  <si>
    <t>Renta 4</t>
  </si>
  <si>
    <t>Arima</t>
  </si>
  <si>
    <t>Libertas 7</t>
  </si>
  <si>
    <t>Caja de Ahorros del Mediterráneo</t>
  </si>
  <si>
    <t>Sniace (Excluida)</t>
  </si>
  <si>
    <t>Desa</t>
  </si>
  <si>
    <t>Berkeley Energia Ltd.</t>
  </si>
  <si>
    <t xml:space="preserve">Inditex </t>
  </si>
  <si>
    <t>Acciona energías renovables</t>
  </si>
  <si>
    <t>Grupo Ecoener</t>
  </si>
  <si>
    <t>Línea Directa</t>
  </si>
  <si>
    <t>Squirrell Media</t>
  </si>
  <si>
    <t>Atrys Health</t>
  </si>
  <si>
    <t>Zardoya (excluida)</t>
  </si>
  <si>
    <t>Abengoa (excluida)</t>
  </si>
  <si>
    <t>COEMAC (excluida)</t>
  </si>
  <si>
    <t>Codere (excluida)</t>
  </si>
  <si>
    <t>CAM (suspendida)</t>
  </si>
  <si>
    <t>Opdenergy Holding, S.A.</t>
  </si>
  <si>
    <t>SIEMENS GAMESA (excluida)</t>
  </si>
  <si>
    <t>Sector</t>
  </si>
  <si>
    <t>Cleop</t>
  </si>
  <si>
    <t>Grupo San Jose</t>
  </si>
  <si>
    <t>A. Dominguez</t>
  </si>
  <si>
    <t>Laboratorios Almirall</t>
  </si>
  <si>
    <t>Faes Farma</t>
  </si>
  <si>
    <t>Lab. Reig Jofre</t>
  </si>
  <si>
    <t>Laboratorios Rovi</t>
  </si>
  <si>
    <t>Melia International</t>
  </si>
  <si>
    <t>Prisa</t>
  </si>
  <si>
    <t>Int. Cons. Airlines Group</t>
  </si>
  <si>
    <t>Clinica Baviera</t>
  </si>
  <si>
    <t>Alantra Partners</t>
  </si>
  <si>
    <t>TOTAL SERVICIOS FINANCIEROS E INMOBILIARIOS</t>
  </si>
  <si>
    <t xml:space="preserve">TOTAL SOCIEDADES DEL SIBE </t>
  </si>
  <si>
    <t>Aperam</t>
  </si>
  <si>
    <t>OBR.H.LAIN</t>
  </si>
  <si>
    <t>General Alquiler de Maquinaria</t>
  </si>
  <si>
    <t>Innovative Solutions Ecosystem</t>
  </si>
  <si>
    <t>MFE-Media</t>
  </si>
  <si>
    <t>G.Catalana Occidente</t>
  </si>
  <si>
    <t>Cevasa</t>
  </si>
  <si>
    <t>Renta 4 Servicios de Inversion</t>
  </si>
  <si>
    <t xml:space="preserve">           </t>
  </si>
  <si>
    <t>2024/2023</t>
  </si>
  <si>
    <t>Enagas</t>
  </si>
  <si>
    <t/>
  </si>
  <si>
    <t>--</t>
  </si>
  <si>
    <t>Opdenergy Holding, S.A. (excluida)</t>
  </si>
  <si>
    <t>ÁGUA Y OTROS</t>
  </si>
  <si>
    <t>Cox Group</t>
  </si>
  <si>
    <t>Construcc. y Aux. de Ferrocarriles</t>
  </si>
  <si>
    <t>Nicolas Correa</t>
  </si>
  <si>
    <t>Applus (excluída)</t>
  </si>
  <si>
    <t xml:space="preserve">             </t>
  </si>
  <si>
    <t>Viscofan</t>
  </si>
  <si>
    <t>Puig Brands</t>
  </si>
  <si>
    <t>Minor Hotels</t>
  </si>
  <si>
    <t xml:space="preserve"> --</t>
  </si>
  <si>
    <t>Inmocemento</t>
  </si>
  <si>
    <t>Telefonica</t>
  </si>
  <si>
    <r>
      <rPr>
        <b/>
        <sz val="9"/>
        <rFont val="Noto Sans"/>
        <family val="2"/>
      </rPr>
      <t xml:space="preserve">Nota: </t>
    </r>
    <r>
      <rPr>
        <sz val="9"/>
        <rFont val="Noto Sans"/>
        <family val="2"/>
      </rPr>
      <t xml:space="preserve">En las sociedades cuyo ejercicio económico difiere del año natural se recogen los ingresos y resultados de los ejercicios cerrados en el último semestre anterior a la fecha que figura en la columna. </t>
    </r>
    <r>
      <rPr>
        <sz val="9"/>
        <color rgb="FFFF0000"/>
        <rFont val="Noto Sans"/>
        <family val="2"/>
      </rPr>
      <t xml:space="preserve">Note: For those companies providing data of the fiscal year which is not the calendar year, EBITDA corresponds to the annualized data of last period reported.  </t>
    </r>
  </si>
  <si>
    <t xml:space="preserve">* Cuando un sector pasa de beneficios a pérdidas o viceversa se indica con un asterisco, asimismo, cuando la variación es superior al 100%. </t>
  </si>
  <si>
    <t>An asterisk shows a sector has changed from obtaining profits to have losses or viceversa.</t>
  </si>
  <si>
    <r>
      <t xml:space="preserve">Cuando no existan valores comparables en dos periodos consecutivos para una compañía, esta se excluye en el cómputo global. </t>
    </r>
    <r>
      <rPr>
        <sz val="9"/>
        <color rgb="FFFF0000"/>
        <rFont val="Noto Sans"/>
        <family val="2"/>
      </rPr>
      <t>When there are no comparable figures for two consecutive periods, the company is excluded in the overall sector calculation.</t>
    </r>
  </si>
  <si>
    <t xml:space="preserve">Valores en millones de euros. </t>
  </si>
  <si>
    <t>Values in millions of euros</t>
  </si>
  <si>
    <t>WATER AND OTHERS</t>
  </si>
  <si>
    <t>ES0113679I37</t>
  </si>
  <si>
    <t>ES0113211835</t>
  </si>
  <si>
    <t>ES0140609019</t>
  </si>
  <si>
    <t>ES0113860A34</t>
  </si>
  <si>
    <t>ES0113900J37</t>
  </si>
  <si>
    <t>ES0180907000</t>
  </si>
  <si>
    <t>ES0116920333</t>
  </si>
  <si>
    <t>ES0124244E34</t>
  </si>
  <si>
    <t>ES0105546008</t>
  </si>
  <si>
    <t>-</t>
  </si>
  <si>
    <t xml:space="preserve">Ingresos de explotación </t>
  </si>
  <si>
    <t>Resultados netos</t>
  </si>
  <si>
    <t>Fuentes / Sources: FactSet y CNMV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</si>
</sst>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-* #,##0.00\ _p_t_a_-;\-* #,##0.00\ _p_t_a_-;_-* &quot;-&quot;??\ _p_t_a_-;_-@_-"/>
    <numFmt numFmtId="165" formatCode="_-* #,##0\ _p_t_a_-;\-* #,##0\ _p_t_a_-;_-* &quot;-&quot;\ _p_t_a_-;_-@_-"/>
    <numFmt numFmtId="166" formatCode="_-* #,##0.00\ &quot;pta&quot;_-;\-* #,##0.00\ &quot;pta&quot;_-;_-* &quot;-&quot;??\ &quot;pta&quot;_-;_-@_-"/>
    <numFmt numFmtId="167" formatCode="_-* #,##0\ &quot;pta&quot;_-;\-* #,##0\ &quot;pta&quot;_-;_-* &quot;-&quot;\ &quot;pta&quot;_-;_-@_-"/>
    <numFmt numFmtId="168" formatCode="0.0%"/>
    <numFmt numFmtId="169" formatCode="#,##0.0"/>
    <numFmt numFmtId="170" formatCode="_-* #,##0.0000\ _p_t_a_-;\-* #,##0.0000\ _p_t_a_-;_-* &quot;-&quot;??\ _p_t_a_-;_-@_-"/>
  </numFmts>
  <fonts count="33" x14ac:knownFonts="1">
    <font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color indexed="2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9"/>
      <color rgb="FFFF0000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FF0000"/>
      <name val="Arial"/>
      <family val="2"/>
    </font>
    <font>
      <b/>
      <sz val="11"/>
      <color rgb="FFFF000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9"/>
      <name val="Noto Sans"/>
      <family val="2"/>
    </font>
    <font>
      <b/>
      <i/>
      <sz val="9"/>
      <name val="Noto Sans"/>
      <family val="2"/>
    </font>
    <font>
      <sz val="9"/>
      <name val="Noto Sans"/>
      <family val="2"/>
    </font>
    <font>
      <sz val="9"/>
      <color theme="1"/>
      <name val="Noto Sans"/>
      <family val="2"/>
    </font>
    <font>
      <b/>
      <i/>
      <sz val="9"/>
      <color rgb="FFFF0000"/>
      <name val="Noto Sans"/>
      <family val="2"/>
    </font>
    <font>
      <b/>
      <sz val="9"/>
      <color rgb="FFFF0000"/>
      <name val="Noto Sans"/>
      <family val="2"/>
    </font>
    <font>
      <sz val="9"/>
      <color rgb="FFFF0000"/>
      <name val="Noto Sans"/>
      <family val="2"/>
    </font>
    <font>
      <sz val="9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DD9C4"/>
        <bgColor indexed="64"/>
      </patternFill>
    </fill>
  </fills>
  <borders count="45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1" applyBorder="0">
      <alignment horizontal="center" vertical="center" wrapText="1"/>
    </xf>
    <xf numFmtId="14" fontId="1" fillId="21" borderId="2" applyNumberFormat="0">
      <alignment horizontal="center" vertical="center" wrapText="1"/>
    </xf>
    <xf numFmtId="0" fontId="10" fillId="22" borderId="14" applyNumberFormat="0" applyAlignment="0" applyProtection="0"/>
    <xf numFmtId="0" fontId="11" fillId="23" borderId="15" applyNumberFormat="0" applyAlignment="0" applyProtection="0"/>
    <xf numFmtId="0" fontId="12" fillId="0" borderId="16" applyNumberFormat="0" applyFill="0" applyAlignment="0" applyProtection="0"/>
    <xf numFmtId="0" fontId="13" fillId="0" borderId="0" applyNumberFormat="0" applyFill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14" fillId="30" borderId="14" applyNumberFormat="0" applyAlignment="0" applyProtection="0"/>
    <xf numFmtId="0" fontId="15" fillId="31" borderId="0" applyNumberFormat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6" fillId="32" borderId="0" applyNumberFormat="0" applyBorder="0" applyAlignment="0" applyProtection="0"/>
    <xf numFmtId="0" fontId="6" fillId="33" borderId="17" applyNumberFormat="0" applyFont="0" applyAlignment="0" applyProtection="0"/>
    <xf numFmtId="4" fontId="3" fillId="0" borderId="0" applyBorder="0"/>
    <xf numFmtId="3" fontId="3" fillId="0" borderId="0" applyBorder="0"/>
    <xf numFmtId="0" fontId="17" fillId="22" borderId="18" applyNumberFormat="0" applyAlignment="0" applyProtection="0"/>
    <xf numFmtId="49" fontId="3" fillId="0" borderId="0" applyNumberFormat="0" applyBorder="0">
      <alignment horizontal="left"/>
    </xf>
    <xf numFmtId="0" fontId="18" fillId="0" borderId="0" applyNumberFormat="0" applyFill="0" applyBorder="0" applyAlignment="0" applyProtection="0"/>
    <xf numFmtId="0" fontId="1" fillId="0" borderId="0" applyFont="0" applyAlignment="0">
      <alignment horizontal="left"/>
    </xf>
    <xf numFmtId="0" fontId="19" fillId="0" borderId="0" applyNumberFormat="0" applyFill="0" applyBorder="0" applyAlignment="0" applyProtection="0"/>
    <xf numFmtId="0" fontId="20" fillId="0" borderId="0" applyNumberFormat="0" applyBorder="0">
      <alignment horizontal="left" vertical="center" wrapText="1"/>
    </xf>
    <xf numFmtId="0" fontId="4" fillId="34" borderId="3">
      <alignment horizontal="left" wrapText="1"/>
    </xf>
    <xf numFmtId="0" fontId="21" fillId="34" borderId="4">
      <alignment horizontal="left" wrapText="1"/>
    </xf>
    <xf numFmtId="0" fontId="22" fillId="0" borderId="0" applyNumberFormat="0" applyFill="0" applyBorder="0" applyAlignment="0" applyProtection="0"/>
    <xf numFmtId="0" fontId="23" fillId="0" borderId="19" applyNumberFormat="0" applyFill="0" applyAlignment="0" applyProtection="0"/>
    <xf numFmtId="0" fontId="24" fillId="0" borderId="20" applyNumberFormat="0" applyFill="0" applyAlignment="0" applyProtection="0"/>
    <xf numFmtId="0" fontId="13" fillId="0" borderId="21" applyNumberFormat="0" applyFill="0" applyAlignment="0" applyProtection="0"/>
    <xf numFmtId="0" fontId="5" fillId="0" borderId="5" applyNumberFormat="0" applyFont="0" applyFill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151">
    <xf numFmtId="0" fontId="0" fillId="0" borderId="0" xfId="0"/>
    <xf numFmtId="0" fontId="26" fillId="0" borderId="31" xfId="0" applyFont="1" applyBorder="1" applyAlignment="1">
      <alignment vertical="center"/>
    </xf>
    <xf numFmtId="0" fontId="25" fillId="0" borderId="30" xfId="0" applyFont="1" applyBorder="1" applyAlignment="1">
      <alignment horizontal="left" indent="1"/>
    </xf>
    <xf numFmtId="0" fontId="27" fillId="0" borderId="30" xfId="0" applyFont="1" applyBorder="1" applyAlignment="1">
      <alignment horizontal="left" indent="2"/>
    </xf>
    <xf numFmtId="0" fontId="27" fillId="35" borderId="30" xfId="0" applyFont="1" applyFill="1" applyBorder="1" applyAlignment="1">
      <alignment horizontal="left" indent="2"/>
    </xf>
    <xf numFmtId="0" fontId="27" fillId="0" borderId="0" xfId="0" applyFont="1"/>
    <xf numFmtId="0" fontId="26" fillId="0" borderId="35" xfId="0" applyFont="1" applyBorder="1" applyAlignment="1">
      <alignment horizontal="left"/>
    </xf>
    <xf numFmtId="0" fontId="26" fillId="0" borderId="30" xfId="0" applyFont="1" applyBorder="1" applyAlignment="1">
      <alignment horizontal="left" wrapText="1"/>
    </xf>
    <xf numFmtId="0" fontId="25" fillId="0" borderId="30" xfId="0" applyFont="1" applyBorder="1" applyAlignment="1">
      <alignment horizontal="left" vertical="top" wrapText="1" indent="1"/>
    </xf>
    <xf numFmtId="0" fontId="25" fillId="0" borderId="30" xfId="0" applyFont="1" applyBorder="1" applyAlignment="1">
      <alignment horizontal="left" wrapText="1" indent="1"/>
    </xf>
    <xf numFmtId="0" fontId="28" fillId="0" borderId="30" xfId="0" applyFont="1" applyBorder="1" applyAlignment="1">
      <alignment horizontal="left" indent="2"/>
    </xf>
    <xf numFmtId="3" fontId="27" fillId="0" borderId="30" xfId="0" applyNumberFormat="1" applyFont="1" applyBorder="1" applyAlignment="1">
      <alignment horizontal="left" indent="2"/>
    </xf>
    <xf numFmtId="3" fontId="25" fillId="0" borderId="30" xfId="0" applyNumberFormat="1" applyFont="1" applyBorder="1" applyAlignment="1">
      <alignment horizontal="left" indent="1"/>
    </xf>
    <xf numFmtId="3" fontId="26" fillId="0" borderId="30" xfId="0" applyNumberFormat="1" applyFont="1" applyBorder="1" applyAlignment="1">
      <alignment horizontal="left"/>
    </xf>
    <xf numFmtId="0" fontId="26" fillId="0" borderId="30" xfId="0" applyFont="1" applyBorder="1" applyAlignment="1">
      <alignment horizontal="left"/>
    </xf>
    <xf numFmtId="0" fontId="26" fillId="0" borderId="34" xfId="0" applyFont="1" applyBorder="1" applyAlignment="1">
      <alignment horizontal="left"/>
    </xf>
    <xf numFmtId="0" fontId="28" fillId="0" borderId="0" xfId="0" applyFont="1"/>
    <xf numFmtId="0" fontId="29" fillId="0" borderId="1" xfId="47" applyFont="1" applyBorder="1">
      <alignment horizontal="left" vertical="center" wrapText="1"/>
    </xf>
    <xf numFmtId="0" fontId="30" fillId="0" borderId="10" xfId="47" applyFont="1" applyBorder="1" applyAlignment="1">
      <alignment horizontal="left" vertical="center" wrapText="1" indent="1"/>
    </xf>
    <xf numFmtId="0" fontId="31" fillId="0" borderId="10" xfId="47" applyFont="1" applyBorder="1" applyAlignment="1">
      <alignment horizontal="left" vertical="center" wrapText="1" indent="2"/>
    </xf>
    <xf numFmtId="0" fontId="31" fillId="35" borderId="10" xfId="47" applyFont="1" applyFill="1" applyBorder="1" applyAlignment="1">
      <alignment horizontal="left" vertical="center" wrapText="1" indent="2"/>
    </xf>
    <xf numFmtId="0" fontId="30" fillId="0" borderId="36" xfId="47" applyFont="1" applyBorder="1">
      <alignment horizontal="left" vertical="center" wrapText="1"/>
    </xf>
    <xf numFmtId="0" fontId="29" fillId="0" borderId="10" xfId="47" applyFont="1" applyBorder="1">
      <alignment horizontal="left" vertical="center" wrapText="1"/>
    </xf>
    <xf numFmtId="0" fontId="31" fillId="0" borderId="10" xfId="0" applyFont="1" applyBorder="1" applyAlignment="1">
      <alignment horizontal="left" indent="2"/>
    </xf>
    <xf numFmtId="0" fontId="30" fillId="0" borderId="32" xfId="47" applyFont="1" applyBorder="1">
      <alignment horizontal="left" vertical="center" wrapText="1"/>
    </xf>
    <xf numFmtId="3" fontId="29" fillId="0" borderId="10" xfId="0" applyNumberFormat="1" applyFont="1" applyBorder="1" applyAlignment="1">
      <alignment horizontal="left"/>
    </xf>
    <xf numFmtId="3" fontId="30" fillId="0" borderId="10" xfId="0" applyNumberFormat="1" applyFont="1" applyBorder="1" applyAlignment="1">
      <alignment horizontal="left" indent="1"/>
    </xf>
    <xf numFmtId="0" fontId="30" fillId="0" borderId="10" xfId="0" applyFont="1" applyBorder="1" applyAlignment="1">
      <alignment horizontal="left" indent="1"/>
    </xf>
    <xf numFmtId="0" fontId="30" fillId="0" borderId="24" xfId="0" applyFont="1" applyBorder="1" applyAlignment="1">
      <alignment horizontal="left" indent="1"/>
    </xf>
    <xf numFmtId="0" fontId="31" fillId="0" borderId="24" xfId="0" applyFont="1" applyBorder="1" applyAlignment="1">
      <alignment horizontal="left" indent="2"/>
    </xf>
    <xf numFmtId="0" fontId="30" fillId="0" borderId="24" xfId="0" applyFont="1" applyBorder="1" applyAlignment="1">
      <alignment horizontal="left" wrapText="1" indent="1"/>
    </xf>
    <xf numFmtId="0" fontId="29" fillId="0" borderId="10" xfId="0" applyFont="1" applyBorder="1" applyAlignment="1">
      <alignment horizontal="left"/>
    </xf>
    <xf numFmtId="0" fontId="31" fillId="0" borderId="25" xfId="0" applyFont="1" applyBorder="1" applyAlignment="1">
      <alignment horizontal="left" indent="2"/>
    </xf>
    <xf numFmtId="14" fontId="25" fillId="21" borderId="6" xfId="21" applyFont="1" applyBorder="1">
      <alignment horizontal="center" vertical="center" wrapText="1"/>
    </xf>
    <xf numFmtId="14" fontId="25" fillId="21" borderId="0" xfId="21" applyFont="1" applyBorder="1">
      <alignment horizontal="center" vertical="center" wrapText="1"/>
    </xf>
    <xf numFmtId="0" fontId="25" fillId="21" borderId="13" xfId="21" applyNumberFormat="1" applyFont="1" applyBorder="1">
      <alignment horizontal="center" vertical="center" wrapText="1"/>
    </xf>
    <xf numFmtId="0" fontId="25" fillId="21" borderId="6" xfId="21" applyNumberFormat="1" applyFont="1" applyBorder="1">
      <alignment horizontal="center" vertical="center" wrapText="1"/>
    </xf>
    <xf numFmtId="49" fontId="25" fillId="21" borderId="40" xfId="21" applyNumberFormat="1" applyFont="1" applyBorder="1">
      <alignment horizontal="center" vertical="center" wrapText="1"/>
    </xf>
    <xf numFmtId="0" fontId="25" fillId="21" borderId="27" xfId="20" applyFont="1" applyBorder="1" applyAlignment="1">
      <alignment vertical="center" wrapText="1"/>
    </xf>
    <xf numFmtId="0" fontId="25" fillId="21" borderId="28" xfId="20" applyFont="1" applyBorder="1" applyAlignment="1">
      <alignment vertical="center" wrapText="1"/>
    </xf>
    <xf numFmtId="0" fontId="25" fillId="21" borderId="39" xfId="20" applyFont="1" applyBorder="1" applyAlignment="1">
      <alignment vertical="center" wrapText="1"/>
    </xf>
    <xf numFmtId="0" fontId="25" fillId="21" borderId="22" xfId="20" applyFont="1" applyBorder="1" applyAlignment="1">
      <alignment vertical="center" wrapText="1"/>
    </xf>
    <xf numFmtId="0" fontId="30" fillId="21" borderId="42" xfId="20" applyFont="1" applyBorder="1">
      <alignment horizontal="center" vertical="center" wrapText="1"/>
    </xf>
    <xf numFmtId="0" fontId="30" fillId="21" borderId="2" xfId="20" applyFont="1" applyBorder="1">
      <alignment horizontal="center" vertical="center" wrapText="1"/>
    </xf>
    <xf numFmtId="0" fontId="30" fillId="21" borderId="25" xfId="20" applyFont="1" applyBorder="1">
      <alignment horizontal="center" vertical="center" wrapText="1"/>
    </xf>
    <xf numFmtId="0" fontId="30" fillId="0" borderId="9" xfId="47" applyFont="1" applyBorder="1">
      <alignment horizontal="left" vertical="center" wrapText="1"/>
    </xf>
    <xf numFmtId="4" fontId="25" fillId="0" borderId="12" xfId="40" applyFont="1" applyBorder="1" applyAlignment="1">
      <alignment horizontal="right"/>
    </xf>
    <xf numFmtId="4" fontId="25" fillId="0" borderId="0" xfId="40" applyFont="1" applyBorder="1" applyAlignment="1">
      <alignment horizontal="right"/>
    </xf>
    <xf numFmtId="169" fontId="25" fillId="0" borderId="0" xfId="40" applyNumberFormat="1" applyFont="1" applyBorder="1" applyAlignment="1">
      <alignment horizontal="right"/>
    </xf>
    <xf numFmtId="10" fontId="27" fillId="0" borderId="24" xfId="40" applyNumberFormat="1" applyFont="1" applyBorder="1" applyAlignment="1">
      <alignment horizontal="center"/>
    </xf>
    <xf numFmtId="0" fontId="30" fillId="0" borderId="0" xfId="47" applyFont="1" applyBorder="1">
      <alignment horizontal="left" vertical="center" wrapText="1"/>
    </xf>
    <xf numFmtId="4" fontId="27" fillId="0" borderId="12" xfId="40" applyFont="1" applyBorder="1" applyAlignment="1">
      <alignment horizontal="right"/>
    </xf>
    <xf numFmtId="4" fontId="27" fillId="0" borderId="0" xfId="40" applyFont="1" applyBorder="1" applyAlignment="1">
      <alignment horizontal="right"/>
    </xf>
    <xf numFmtId="4" fontId="27" fillId="0" borderId="9" xfId="40" applyFont="1" applyBorder="1" applyAlignment="1">
      <alignment horizontal="right"/>
    </xf>
    <xf numFmtId="10" fontId="27" fillId="0" borderId="26" xfId="40" applyNumberFormat="1" applyFont="1" applyBorder="1" applyAlignment="1">
      <alignment horizontal="center"/>
    </xf>
    <xf numFmtId="0" fontId="31" fillId="0" borderId="0" xfId="47" applyFont="1" applyBorder="1">
      <alignment horizontal="left" vertical="center" wrapText="1"/>
    </xf>
    <xf numFmtId="4" fontId="27" fillId="35" borderId="12" xfId="40" applyFont="1" applyFill="1" applyBorder="1" applyAlignment="1">
      <alignment horizontal="right"/>
    </xf>
    <xf numFmtId="4" fontId="27" fillId="35" borderId="0" xfId="40" applyFont="1" applyFill="1" applyBorder="1" applyAlignment="1">
      <alignment horizontal="right"/>
    </xf>
    <xf numFmtId="4" fontId="27" fillId="35" borderId="0" xfId="40" quotePrefix="1" applyFont="1" applyFill="1" applyBorder="1" applyAlignment="1">
      <alignment horizontal="right"/>
    </xf>
    <xf numFmtId="10" fontId="27" fillId="35" borderId="24" xfId="40" applyNumberFormat="1" applyFont="1" applyFill="1" applyBorder="1" applyAlignment="1">
      <alignment horizontal="center"/>
    </xf>
    <xf numFmtId="0" fontId="30" fillId="0" borderId="37" xfId="47" applyFont="1" applyBorder="1">
      <alignment horizontal="left" vertical="center" wrapText="1"/>
    </xf>
    <xf numFmtId="4" fontId="25" fillId="0" borderId="41" xfId="40" applyFont="1" applyBorder="1" applyAlignment="1">
      <alignment horizontal="right"/>
    </xf>
    <xf numFmtId="4" fontId="25" fillId="0" borderId="37" xfId="40" applyFont="1" applyBorder="1" applyAlignment="1">
      <alignment horizontal="right"/>
    </xf>
    <xf numFmtId="10" fontId="25" fillId="0" borderId="0" xfId="55" applyNumberFormat="1" applyFont="1" applyBorder="1" applyAlignment="1">
      <alignment horizontal="right"/>
    </xf>
    <xf numFmtId="0" fontId="30" fillId="0" borderId="10" xfId="47" applyFont="1" applyBorder="1">
      <alignment horizontal="left" vertical="center" wrapText="1"/>
    </xf>
    <xf numFmtId="10" fontId="25" fillId="0" borderId="38" xfId="40" applyNumberFormat="1" applyFont="1" applyBorder="1" applyAlignment="1">
      <alignment horizontal="center"/>
    </xf>
    <xf numFmtId="4" fontId="25" fillId="0" borderId="23" xfId="40" applyFont="1" applyBorder="1" applyAlignment="1">
      <alignment horizontal="right"/>
    </xf>
    <xf numFmtId="4" fontId="25" fillId="0" borderId="9" xfId="40" applyFont="1" applyBorder="1" applyAlignment="1">
      <alignment horizontal="right"/>
    </xf>
    <xf numFmtId="10" fontId="25" fillId="0" borderId="9" xfId="55" applyNumberFormat="1" applyFont="1" applyBorder="1" applyAlignment="1">
      <alignment horizontal="right"/>
    </xf>
    <xf numFmtId="4" fontId="27" fillId="0" borderId="0" xfId="40" quotePrefix="1" applyFont="1" applyBorder="1" applyAlignment="1">
      <alignment horizontal="right"/>
    </xf>
    <xf numFmtId="0" fontId="30" fillId="0" borderId="6" xfId="47" applyFont="1" applyBorder="1">
      <alignment horizontal="left" vertical="center" wrapText="1"/>
    </xf>
    <xf numFmtId="0" fontId="30" fillId="0" borderId="0" xfId="0" applyFont="1"/>
    <xf numFmtId="168" fontId="25" fillId="0" borderId="0" xfId="55" applyNumberFormat="1" applyFont="1" applyFill="1" applyBorder="1"/>
    <xf numFmtId="10" fontId="25" fillId="0" borderId="0" xfId="55" applyNumberFormat="1" applyFont="1" applyFill="1" applyBorder="1"/>
    <xf numFmtId="2" fontId="25" fillId="0" borderId="0" xfId="55" applyNumberFormat="1" applyFont="1" applyFill="1" applyBorder="1"/>
    <xf numFmtId="164" fontId="25" fillId="0" borderId="0" xfId="34" applyFont="1" applyFill="1" applyBorder="1"/>
    <xf numFmtId="10" fontId="27" fillId="0" borderId="0" xfId="55" applyNumberFormat="1" applyFont="1" applyFill="1" applyBorder="1"/>
    <xf numFmtId="0" fontId="27" fillId="0" borderId="0" xfId="55" applyNumberFormat="1" applyFont="1" applyFill="1" applyBorder="1"/>
    <xf numFmtId="170" fontId="25" fillId="0" borderId="0" xfId="34" applyNumberFormat="1" applyFont="1" applyFill="1" applyBorder="1"/>
    <xf numFmtId="168" fontId="27" fillId="0" borderId="0" xfId="55" applyNumberFormat="1" applyFont="1" applyFill="1" applyBorder="1"/>
    <xf numFmtId="4" fontId="27" fillId="0" borderId="0" xfId="0" applyNumberFormat="1" applyFont="1"/>
    <xf numFmtId="10" fontId="27" fillId="0" borderId="0" xfId="55" applyNumberFormat="1" applyFont="1"/>
    <xf numFmtId="0" fontId="27" fillId="0" borderId="0" xfId="0" applyFont="1" applyAlignment="1">
      <alignment horizontal="center"/>
    </xf>
    <xf numFmtId="0" fontId="31" fillId="0" borderId="0" xfId="0" applyFont="1"/>
    <xf numFmtId="168" fontId="27" fillId="0" borderId="0" xfId="55" applyNumberFormat="1" applyFont="1"/>
    <xf numFmtId="4" fontId="27" fillId="0" borderId="0" xfId="40" applyFont="1" applyAlignment="1">
      <alignment horizontal="right"/>
    </xf>
    <xf numFmtId="0" fontId="25" fillId="0" borderId="0" xfId="0" applyFont="1"/>
    <xf numFmtId="0" fontId="27" fillId="0" borderId="30" xfId="47" applyFont="1" applyBorder="1" applyAlignment="1">
      <alignment horizontal="left" vertical="center" wrapText="1" indent="2"/>
    </xf>
    <xf numFmtId="14" fontId="25" fillId="21" borderId="33" xfId="21" applyFont="1" applyBorder="1">
      <alignment horizontal="center" vertical="center" wrapText="1"/>
    </xf>
    <xf numFmtId="0" fontId="31" fillId="0" borderId="30" xfId="0" applyFont="1" applyBorder="1" applyAlignment="1">
      <alignment horizontal="left" indent="2"/>
    </xf>
    <xf numFmtId="10" fontId="27" fillId="0" borderId="0" xfId="40" applyNumberFormat="1" applyFont="1" applyBorder="1" applyAlignment="1">
      <alignment horizontal="right"/>
    </xf>
    <xf numFmtId="10" fontId="25" fillId="0" borderId="0" xfId="34" applyNumberFormat="1" applyFont="1" applyFill="1" applyBorder="1"/>
    <xf numFmtId="0" fontId="30" fillId="21" borderId="0" xfId="20" applyFont="1" applyBorder="1">
      <alignment horizontal="center" vertical="center" wrapText="1"/>
    </xf>
    <xf numFmtId="14" fontId="25" fillId="21" borderId="8" xfId="21" applyFont="1" applyBorder="1">
      <alignment horizontal="center" vertical="center" wrapText="1"/>
    </xf>
    <xf numFmtId="0" fontId="30" fillId="21" borderId="8" xfId="20" applyFont="1" applyBorder="1">
      <alignment horizontal="center" vertical="center" wrapText="1"/>
    </xf>
    <xf numFmtId="14" fontId="25" fillId="0" borderId="3" xfId="21" applyFont="1" applyFill="1" applyBorder="1">
      <alignment horizontal="center" vertical="center" wrapText="1"/>
    </xf>
    <xf numFmtId="14" fontId="25" fillId="0" borderId="29" xfId="21" applyFont="1" applyFill="1" applyBorder="1">
      <alignment horizontal="center" vertical="center" wrapText="1"/>
    </xf>
    <xf numFmtId="0" fontId="25" fillId="21" borderId="0" xfId="21" applyNumberFormat="1" applyFont="1" applyBorder="1">
      <alignment horizontal="center" vertical="center" wrapText="1"/>
    </xf>
    <xf numFmtId="0" fontId="25" fillId="21" borderId="12" xfId="21" applyNumberFormat="1" applyFont="1" applyBorder="1">
      <alignment horizontal="center" vertical="center" wrapText="1"/>
    </xf>
    <xf numFmtId="0" fontId="25" fillId="0" borderId="12" xfId="20" applyFont="1" applyFill="1" applyBorder="1" applyAlignment="1">
      <alignment vertical="center" wrapText="1"/>
    </xf>
    <xf numFmtId="0" fontId="30" fillId="21" borderId="27" xfId="20" applyFont="1" applyBorder="1">
      <alignment horizontal="center" vertical="center" wrapText="1"/>
    </xf>
    <xf numFmtId="0" fontId="25" fillId="0" borderId="42" xfId="20" applyFont="1" applyFill="1" applyBorder="1" applyAlignment="1">
      <alignment vertical="center" wrapText="1"/>
    </xf>
    <xf numFmtId="0" fontId="30" fillId="21" borderId="12" xfId="20" applyFont="1" applyBorder="1">
      <alignment horizontal="center" vertical="center" wrapText="1"/>
    </xf>
    <xf numFmtId="4" fontId="25" fillId="0" borderId="42" xfId="40" applyFont="1" applyBorder="1" applyAlignment="1">
      <alignment horizontal="right"/>
    </xf>
    <xf numFmtId="4" fontId="25" fillId="0" borderId="0" xfId="55" applyNumberFormat="1" applyFont="1" applyFill="1" applyBorder="1"/>
    <xf numFmtId="0" fontId="27" fillId="0" borderId="0" xfId="40" applyNumberFormat="1" applyFont="1" applyBorder="1" applyAlignment="1">
      <alignment horizontal="right"/>
    </xf>
    <xf numFmtId="0" fontId="27" fillId="0" borderId="7" xfId="0" applyFont="1" applyBorder="1" applyAlignment="1">
      <alignment horizontal="left" indent="2"/>
    </xf>
    <xf numFmtId="4" fontId="27" fillId="0" borderId="10" xfId="40" applyFont="1" applyBorder="1" applyAlignment="1">
      <alignment horizontal="right"/>
    </xf>
    <xf numFmtId="4" fontId="27" fillId="0" borderId="42" xfId="40" applyFont="1" applyBorder="1" applyAlignment="1">
      <alignment horizontal="right"/>
    </xf>
    <xf numFmtId="10" fontId="27" fillId="0" borderId="0" xfId="0" applyNumberFormat="1" applyFont="1"/>
    <xf numFmtId="4" fontId="25" fillId="0" borderId="0" xfId="0" applyNumberFormat="1" applyFont="1"/>
    <xf numFmtId="0" fontId="31" fillId="0" borderId="0" xfId="0" applyFont="1" applyAlignment="1">
      <alignment horizontal="left"/>
    </xf>
    <xf numFmtId="10" fontId="27" fillId="0" borderId="0" xfId="40" quotePrefix="1" applyNumberFormat="1" applyFont="1" applyBorder="1" applyAlignment="1">
      <alignment horizontal="right"/>
    </xf>
    <xf numFmtId="0" fontId="27" fillId="0" borderId="0" xfId="0" applyFont="1" applyAlignment="1">
      <alignment horizontal="left"/>
    </xf>
    <xf numFmtId="10" fontId="27" fillId="0" borderId="0" xfId="0" applyNumberFormat="1" applyFont="1" applyAlignment="1">
      <alignment horizontal="left"/>
    </xf>
    <xf numFmtId="0" fontId="27" fillId="0" borderId="30" xfId="56" applyFont="1" applyBorder="1" applyAlignment="1">
      <alignment horizontal="left" indent="2"/>
    </xf>
    <xf numFmtId="0" fontId="31" fillId="0" borderId="0" xfId="56" applyFont="1" applyAlignment="1">
      <alignment horizontal="left" indent="2"/>
    </xf>
    <xf numFmtId="0" fontId="31" fillId="0" borderId="29" xfId="47" applyFont="1" applyBorder="1">
      <alignment horizontal="left" vertical="center" wrapText="1"/>
    </xf>
    <xf numFmtId="0" fontId="26" fillId="0" borderId="0" xfId="0" applyFont="1" applyAlignment="1">
      <alignment horizontal="left"/>
    </xf>
    <xf numFmtId="4" fontId="25" fillId="0" borderId="0" xfId="40" applyFont="1" applyBorder="1"/>
    <xf numFmtId="10" fontId="25" fillId="0" borderId="0" xfId="40" applyNumberFormat="1" applyFont="1" applyBorder="1" applyAlignment="1">
      <alignment horizontal="center"/>
    </xf>
    <xf numFmtId="0" fontId="31" fillId="0" borderId="0" xfId="0" applyFont="1" applyAlignment="1">
      <alignment horizontal="left" vertical="top"/>
    </xf>
    <xf numFmtId="10" fontId="27" fillId="0" borderId="0" xfId="55" applyNumberFormat="1" applyFont="1" applyBorder="1"/>
    <xf numFmtId="0" fontId="32" fillId="0" borderId="0" xfId="0" applyFont="1" applyAlignment="1">
      <alignment horizontal="left"/>
    </xf>
    <xf numFmtId="0" fontId="30" fillId="21" borderId="24" xfId="20" applyFont="1" applyBorder="1">
      <alignment horizontal="center" vertical="center" wrapText="1"/>
    </xf>
    <xf numFmtId="4" fontId="25" fillId="0" borderId="25" xfId="40" applyFont="1" applyBorder="1" applyAlignment="1">
      <alignment horizontal="right"/>
    </xf>
    <xf numFmtId="4" fontId="27" fillId="0" borderId="26" xfId="40" applyFont="1" applyBorder="1" applyAlignment="1">
      <alignment horizontal="right"/>
    </xf>
    <xf numFmtId="4" fontId="27" fillId="0" borderId="7" xfId="40" applyFont="1" applyBorder="1" applyAlignment="1">
      <alignment horizontal="right"/>
    </xf>
    <xf numFmtId="4" fontId="27" fillId="35" borderId="7" xfId="40" quotePrefix="1" applyFont="1" applyFill="1" applyBorder="1" applyAlignment="1">
      <alignment horizontal="right"/>
    </xf>
    <xf numFmtId="10" fontId="25" fillId="0" borderId="7" xfId="55" applyNumberFormat="1" applyFont="1" applyBorder="1" applyAlignment="1">
      <alignment horizontal="right"/>
    </xf>
    <xf numFmtId="4" fontId="25" fillId="0" borderId="7" xfId="40" applyFont="1" applyBorder="1" applyAlignment="1">
      <alignment horizontal="right"/>
    </xf>
    <xf numFmtId="4" fontId="27" fillId="35" borderId="7" xfId="40" applyFont="1" applyFill="1" applyBorder="1" applyAlignment="1">
      <alignment horizontal="right"/>
    </xf>
    <xf numFmtId="4" fontId="25" fillId="0" borderId="24" xfId="40" applyFont="1" applyBorder="1" applyAlignment="1">
      <alignment horizontal="right"/>
    </xf>
    <xf numFmtId="4" fontId="27" fillId="0" borderId="24" xfId="40" applyFont="1" applyBorder="1" applyAlignment="1">
      <alignment horizontal="right"/>
    </xf>
    <xf numFmtId="4" fontId="27" fillId="35" borderId="24" xfId="40" applyFont="1" applyFill="1" applyBorder="1" applyAlignment="1">
      <alignment horizontal="right"/>
    </xf>
    <xf numFmtId="4" fontId="27" fillId="0" borderId="24" xfId="40" quotePrefix="1" applyFont="1" applyBorder="1" applyAlignment="1">
      <alignment horizontal="right"/>
    </xf>
    <xf numFmtId="4" fontId="25" fillId="0" borderId="44" xfId="40" applyFont="1" applyBorder="1" applyAlignment="1">
      <alignment horizontal="right"/>
    </xf>
    <xf numFmtId="14" fontId="25" fillId="21" borderId="27" xfId="21" applyFont="1" applyBorder="1" applyAlignment="1">
      <alignment vertical="center" wrapText="1"/>
    </xf>
    <xf numFmtId="0" fontId="25" fillId="21" borderId="39" xfId="21" applyNumberFormat="1" applyFont="1" applyBorder="1">
      <alignment horizontal="center" vertical="center" wrapText="1"/>
    </xf>
    <xf numFmtId="10" fontId="25" fillId="0" borderId="25" xfId="40" applyNumberFormat="1" applyFont="1" applyBorder="1" applyAlignment="1">
      <alignment horizontal="center"/>
    </xf>
    <xf numFmtId="0" fontId="25" fillId="34" borderId="0" xfId="48" applyFont="1" applyBorder="1" applyAlignment="1">
      <alignment horizontal="center" wrapText="1"/>
    </xf>
    <xf numFmtId="0" fontId="27" fillId="0" borderId="0" xfId="0" applyFont="1" applyAlignment="1">
      <alignment horizontal="left" vertical="top" wrapText="1"/>
    </xf>
    <xf numFmtId="14" fontId="25" fillId="21" borderId="11" xfId="21" applyFont="1" applyBorder="1">
      <alignment horizontal="center" vertical="center" wrapText="1"/>
    </xf>
    <xf numFmtId="14" fontId="25" fillId="21" borderId="8" xfId="21" applyFont="1" applyBorder="1">
      <alignment horizontal="center" vertical="center" wrapText="1"/>
    </xf>
    <xf numFmtId="0" fontId="30" fillId="21" borderId="11" xfId="20" applyFont="1" applyBorder="1">
      <alignment horizontal="center" vertical="center" wrapText="1"/>
    </xf>
    <xf numFmtId="0" fontId="30" fillId="21" borderId="8" xfId="20" applyFont="1" applyBorder="1">
      <alignment horizontal="center" vertical="center" wrapText="1"/>
    </xf>
    <xf numFmtId="14" fontId="25" fillId="21" borderId="11" xfId="21" applyFont="1" applyBorder="1" applyAlignment="1">
      <alignment horizontal="center" vertical="center" wrapText="1"/>
    </xf>
    <xf numFmtId="14" fontId="25" fillId="21" borderId="8" xfId="21" applyFont="1" applyBorder="1" applyAlignment="1">
      <alignment horizontal="center" vertical="center" wrapText="1"/>
    </xf>
    <xf numFmtId="0" fontId="30" fillId="21" borderId="11" xfId="20" applyFont="1" applyBorder="1" applyAlignment="1">
      <alignment horizontal="center" vertical="center" wrapText="1"/>
    </xf>
    <xf numFmtId="0" fontId="30" fillId="21" borderId="8" xfId="20" applyFont="1" applyBorder="1" applyAlignment="1">
      <alignment horizontal="center" vertical="center" wrapText="1"/>
    </xf>
    <xf numFmtId="0" fontId="30" fillId="21" borderId="43" xfId="20" applyFont="1" applyBorder="1" applyAlignment="1">
      <alignment horizontal="center" vertical="center" wrapText="1"/>
    </xf>
  </cellXfs>
  <cellStyles count="5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ING" xfId="20" xr:uid="{00000000-0005-0000-0000-000013000000}"/>
    <cellStyle name="Cabeceras" xfId="21" xr:uid="{00000000-0005-0000-0000-000014000000}"/>
    <cellStyle name="Cálculo" xfId="22" builtinId="22" customBuiltin="1"/>
    <cellStyle name="Celda de comprobación" xfId="23" builtinId="23" customBuiltin="1"/>
    <cellStyle name="Celda vinculada" xfId="24" builtinId="24" customBuiltin="1"/>
    <cellStyle name="Encabezado 1" xfId="51" builtinId="16" customBuiltin="1"/>
    <cellStyle name="Encabezado 4" xfId="25" builtinId="19" customBuiltin="1"/>
    <cellStyle name="Énfasis1" xfId="26" builtinId="29" customBuiltin="1"/>
    <cellStyle name="Énfasis2" xfId="27" builtinId="33" customBuiltin="1"/>
    <cellStyle name="Énfasis3" xfId="28" builtinId="37" customBuiltin="1"/>
    <cellStyle name="Énfasis4" xfId="29" builtinId="41" customBuiltin="1"/>
    <cellStyle name="Énfasis5" xfId="30" builtinId="45" customBuiltin="1"/>
    <cellStyle name="Énfasis6" xfId="31" builtinId="49" customBuiltin="1"/>
    <cellStyle name="Entrada" xfId="32" builtinId="20" customBuiltin="1"/>
    <cellStyle name="Incorrecto" xfId="33" builtinId="27" customBuiltin="1"/>
    <cellStyle name="Millares" xfId="34" builtinId="3" customBuiltin="1"/>
    <cellStyle name="Millares [0]" xfId="35" builtinId="6" customBuiltin="1"/>
    <cellStyle name="Moneda" xfId="36" builtinId="4" customBuiltin="1"/>
    <cellStyle name="Moneda [0]" xfId="37" builtinId="7" customBuiltin="1"/>
    <cellStyle name="Neutral" xfId="38" builtinId="28" customBuiltin="1"/>
    <cellStyle name="Normal" xfId="0" builtinId="0" customBuiltin="1"/>
    <cellStyle name="Normal 2" xfId="56" xr:uid="{00000000-0005-0000-0000-000027000000}"/>
    <cellStyle name="Notas" xfId="39" builtinId="10" customBuiltin="1"/>
    <cellStyle name="numero" xfId="40" xr:uid="{00000000-0005-0000-0000-000029000000}"/>
    <cellStyle name="numero sin decimales" xfId="41" xr:uid="{00000000-0005-0000-0000-00002A000000}"/>
    <cellStyle name="Porcentaje" xfId="55" builtinId="5"/>
    <cellStyle name="Salida" xfId="42" builtinId="21" customBuiltin="1"/>
    <cellStyle name="Texto" xfId="43" xr:uid="{00000000-0005-0000-0000-00002D000000}"/>
    <cellStyle name="Texto de advertencia" xfId="44" builtinId="11" customBuiltin="1"/>
    <cellStyle name="Texto destacado" xfId="45" xr:uid="{00000000-0005-0000-0000-00002F000000}"/>
    <cellStyle name="Texto explicativo" xfId="46" builtinId="53" customBuiltin="1"/>
    <cellStyle name="Texto ING" xfId="47" xr:uid="{00000000-0005-0000-0000-000031000000}"/>
    <cellStyle name="Titular" xfId="48" xr:uid="{00000000-0005-0000-0000-000032000000}"/>
    <cellStyle name="Titular ING" xfId="49" xr:uid="{00000000-0005-0000-0000-000033000000}"/>
    <cellStyle name="Título" xfId="50" builtinId="15" customBuiltin="1"/>
    <cellStyle name="Título 2" xfId="52" builtinId="17" customBuiltin="1"/>
    <cellStyle name="Título 3" xfId="53" builtinId="18" customBuiltin="1"/>
    <cellStyle name="Total" xfId="54" builtinId="25" customBuiltin="1"/>
  </cellStyles>
  <dxfs count="0"/>
  <tableStyles count="1" defaultTableStyle="TableStyleMedium2" defaultPivotStyle="PivotStyleLight16">
    <tableStyle name="Invisible" pivot="0" table="0" count="0" xr9:uid="{C720B8B3-96C0-4789-9D90-8BE24B8430B6}"/>
  </tableStyles>
  <colors>
    <mruColors>
      <color rgb="FFDDD9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ixgroup.sharepoint.com/teams/ResearchStrategy-BCN/Shared%20Documents/General/Resultados%20Empresas%20Cotizadas/2025/Net%20Sales%20Banks.xlsx" TargetMode="External"/><Relationship Id="rId1" Type="http://schemas.openxmlformats.org/officeDocument/2006/relationships/externalLinkPath" Target="/teams/ResearchStrategy-BCN/Shared%20Documents/General/Resultados%20Empresas%20Cotizadas/2025/Net%20Sales%20Bank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any Overview"/>
    </sheetNames>
    <sheetDataSet>
      <sheetData sheetId="0">
        <row r="5">
          <cell r="C5" t="str">
            <v>ISIN</v>
          </cell>
          <cell r="D5" t="str">
            <v>Exchng Ticker</v>
          </cell>
          <cell r="E5" t="str">
            <v>Stock Exchange</v>
          </cell>
          <cell r="F5" t="str">
            <v>RBICS Economy</v>
          </cell>
          <cell r="G5" t="str">
            <v>Closing Price</v>
          </cell>
          <cell r="H5" t="str">
            <v>Market Value</v>
          </cell>
          <cell r="I5" t="str">
            <v>Net Sales FY2024</v>
          </cell>
          <cell r="J5" t="str">
            <v>Net Sales FY2023</v>
          </cell>
          <cell r="K5" t="str">
            <v>Net Sales FY 2022</v>
          </cell>
          <cell r="L5" t="str">
            <v>Net Sales FY 2021</v>
          </cell>
          <cell r="M5" t="str">
            <v>Net Sales FY 2020</v>
          </cell>
          <cell r="N5" t="str">
            <v>Net Sales FY 2019</v>
          </cell>
          <cell r="O5" t="str">
            <v>Net Sales FY 2018</v>
          </cell>
          <cell r="P5" t="str">
            <v>Net Sales FY 2017</v>
          </cell>
          <cell r="Q5" t="str">
            <v>Net Sales FY 2016</v>
          </cell>
          <cell r="R5" t="str">
            <v>Net Sales FY 2015</v>
          </cell>
          <cell r="S5" t="str">
            <v>Net Sales FY 2014</v>
          </cell>
          <cell r="T5" t="str">
            <v>Net Sales FY 2013</v>
          </cell>
          <cell r="U5" t="str">
            <v>Net Sales FY 2012</v>
          </cell>
          <cell r="V5" t="str">
            <v>Net Sales FY 2011</v>
          </cell>
        </row>
        <row r="6"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</row>
        <row r="7">
          <cell r="C7" t="str">
            <v>ES0113211835</v>
          </cell>
          <cell r="D7" t="str">
            <v>BBVA-MCE</v>
          </cell>
          <cell r="E7" t="str">
            <v>SPAIN</v>
          </cell>
          <cell r="F7" t="str">
            <v>Finance</v>
          </cell>
          <cell r="G7">
            <v>19.011089999999999</v>
          </cell>
          <cell r="H7">
            <v>109566.3</v>
          </cell>
          <cell r="I7">
            <v>83080</v>
          </cell>
          <cell r="J7">
            <v>63767</v>
          </cell>
          <cell r="K7">
            <v>44960</v>
          </cell>
          <cell r="L7">
            <v>35432</v>
          </cell>
          <cell r="M7">
            <v>33364</v>
          </cell>
          <cell r="N7">
            <v>39308</v>
          </cell>
          <cell r="O7">
            <v>43046</v>
          </cell>
          <cell r="P7">
            <v>43015</v>
          </cell>
          <cell r="Q7">
            <v>41693</v>
          </cell>
          <cell r="R7">
            <v>39390</v>
          </cell>
          <cell r="S7">
            <v>35935</v>
          </cell>
          <cell r="T7">
            <v>37023</v>
          </cell>
          <cell r="U7">
            <v>39174</v>
          </cell>
          <cell r="V7">
            <v>36292</v>
          </cell>
        </row>
        <row r="8">
          <cell r="C8" t="str">
            <v>ES0113860A34</v>
          </cell>
          <cell r="D8" t="str">
            <v>SAB-MCE</v>
          </cell>
          <cell r="E8" t="str">
            <v>SPAIN</v>
          </cell>
          <cell r="F8" t="str">
            <v>Finance</v>
          </cell>
          <cell r="G8">
            <v>3.9382619999999999</v>
          </cell>
          <cell r="H8">
            <v>19784.560000000001</v>
          </cell>
          <cell r="I8">
            <v>11656.55</v>
          </cell>
          <cell r="J8">
            <v>10467.9</v>
          </cell>
          <cell r="K8">
            <v>6927.92</v>
          </cell>
          <cell r="L8">
            <v>5857.4170000000004</v>
          </cell>
          <cell r="M8">
            <v>6601.2209999999995</v>
          </cell>
          <cell r="N8">
            <v>6891.2460000000001</v>
          </cell>
          <cell r="O8">
            <v>6699.4120000000003</v>
          </cell>
          <cell r="P8">
            <v>7202.1329999999998</v>
          </cell>
          <cell r="Q8">
            <v>7599.4</v>
          </cell>
          <cell r="R8">
            <v>7748.9759999999997</v>
          </cell>
          <cell r="S8">
            <v>7793.5839999999998</v>
          </cell>
          <cell r="T8">
            <v>7839.808</v>
          </cell>
          <cell r="U8">
            <v>6075.027</v>
          </cell>
          <cell r="V8">
            <v>4439.8540000000003</v>
          </cell>
        </row>
        <row r="9">
          <cell r="C9" t="str">
            <v>ES0113900J37</v>
          </cell>
          <cell r="D9" t="str">
            <v>SAN-MCE</v>
          </cell>
          <cell r="E9" t="str">
            <v>SPAIN</v>
          </cell>
          <cell r="F9" t="str">
            <v>Finance</v>
          </cell>
          <cell r="G9">
            <v>10.01688</v>
          </cell>
          <cell r="H9">
            <v>149104.6</v>
          </cell>
          <cell r="I9">
            <v>134910</v>
          </cell>
          <cell r="J9">
            <v>126543</v>
          </cell>
          <cell r="K9">
            <v>93584</v>
          </cell>
          <cell r="L9">
            <v>66127</v>
          </cell>
          <cell r="M9">
            <v>64552</v>
          </cell>
          <cell r="N9">
            <v>79616</v>
          </cell>
          <cell r="O9">
            <v>75887</v>
          </cell>
          <cell r="P9">
            <v>77378</v>
          </cell>
          <cell r="Q9">
            <v>74541</v>
          </cell>
          <cell r="R9">
            <v>76287</v>
          </cell>
          <cell r="S9">
            <v>76060</v>
          </cell>
          <cell r="T9">
            <v>73987</v>
          </cell>
          <cell r="U9">
            <v>82186</v>
          </cell>
          <cell r="V9">
            <v>84464</v>
          </cell>
        </row>
        <row r="10">
          <cell r="C10" t="str">
            <v>ES0113679I37</v>
          </cell>
          <cell r="D10" t="str">
            <v>BKT-MCE</v>
          </cell>
          <cell r="E10" t="str">
            <v>SPAIN</v>
          </cell>
          <cell r="F10" t="str">
            <v>Finance</v>
          </cell>
          <cell r="G10">
            <v>15.25813</v>
          </cell>
          <cell r="H10">
            <v>13715.02</v>
          </cell>
          <cell r="I10">
            <v>5406.2719999999999</v>
          </cell>
          <cell r="J10">
            <v>4578.1120000000001</v>
          </cell>
          <cell r="K10">
            <v>2674.3629999999998</v>
          </cell>
          <cell r="L10">
            <v>2357.4989999999998</v>
          </cell>
          <cell r="M10">
            <v>2118.6619999999998</v>
          </cell>
          <cell r="N10">
            <v>2076.61</v>
          </cell>
          <cell r="O10">
            <v>2829.0650000000001</v>
          </cell>
          <cell r="P10">
            <v>2703.154</v>
          </cell>
          <cell r="Q10">
            <v>2570.4630000000002</v>
          </cell>
          <cell r="R10">
            <v>2495.4850000000001</v>
          </cell>
          <cell r="S10">
            <v>2551.0100000000002</v>
          </cell>
          <cell r="T10">
            <v>2548.42</v>
          </cell>
          <cell r="U10">
            <v>2765.4949999999999</v>
          </cell>
          <cell r="V10">
            <v>2732.498</v>
          </cell>
        </row>
        <row r="11">
          <cell r="C11" t="str">
            <v>ES0140609019</v>
          </cell>
          <cell r="D11" t="str">
            <v>CABK-MCE</v>
          </cell>
          <cell r="E11" t="str">
            <v>SPAIN</v>
          </cell>
          <cell r="F11" t="str">
            <v>Finance</v>
          </cell>
          <cell r="G11">
            <v>10.280760000000001</v>
          </cell>
          <cell r="H11">
            <v>72845.03</v>
          </cell>
          <cell r="I11">
            <v>29145</v>
          </cell>
          <cell r="J11">
            <v>26475</v>
          </cell>
          <cell r="K11">
            <v>17569</v>
          </cell>
          <cell r="L11">
            <v>14074</v>
          </cell>
          <cell r="M11">
            <v>12221</v>
          </cell>
          <cell r="N11">
            <v>11907</v>
          </cell>
          <cell r="O11">
            <v>12015.33</v>
          </cell>
          <cell r="P11">
            <v>11661.07</v>
          </cell>
          <cell r="Q11">
            <v>11294.18</v>
          </cell>
          <cell r="R11">
            <v>12796.7</v>
          </cell>
          <cell r="S11">
            <v>12500.32</v>
          </cell>
          <cell r="T11">
            <v>14210.81</v>
          </cell>
          <cell r="U11">
            <v>12251.08</v>
          </cell>
          <cell r="V11">
            <v>12746.87</v>
          </cell>
        </row>
        <row r="12">
          <cell r="C12" t="str">
            <v>ES0116920333</v>
          </cell>
          <cell r="D12" t="str">
            <v>GCO-MCE</v>
          </cell>
          <cell r="E12" t="str">
            <v>SPAIN</v>
          </cell>
          <cell r="F12" t="str">
            <v>Finance</v>
          </cell>
          <cell r="G12">
            <v>57.173999999999999</v>
          </cell>
          <cell r="H12">
            <v>6860.88</v>
          </cell>
          <cell r="I12">
            <v>5955.8980000000001</v>
          </cell>
          <cell r="J12">
            <v>5658.482</v>
          </cell>
          <cell r="K12">
            <v>4756.049</v>
          </cell>
          <cell r="L12">
            <v>4236.7349999999997</v>
          </cell>
          <cell r="M12">
            <v>3919.3440000000001</v>
          </cell>
          <cell r="N12">
            <v>4256.3969999999999</v>
          </cell>
          <cell r="O12">
            <v>3900.56</v>
          </cell>
          <cell r="P12">
            <v>3831.1379999999999</v>
          </cell>
          <cell r="Q12">
            <v>3793.6550000000002</v>
          </cell>
          <cell r="R12">
            <v>3395.125</v>
          </cell>
          <cell r="S12">
            <v>2997.212</v>
          </cell>
          <cell r="T12">
            <v>2839.19</v>
          </cell>
          <cell r="U12">
            <v>2730.4580000000001</v>
          </cell>
          <cell r="V12">
            <v>2706.58</v>
          </cell>
        </row>
        <row r="13">
          <cell r="C13" t="str">
            <v>ES0105546008</v>
          </cell>
          <cell r="D13" t="str">
            <v>LDA-MCE</v>
          </cell>
          <cell r="E13" t="str">
            <v>SPAIN</v>
          </cell>
          <cell r="F13" t="str">
            <v>Finance</v>
          </cell>
          <cell r="G13">
            <v>1.536368</v>
          </cell>
          <cell r="H13">
            <v>1672.2090000000001</v>
          </cell>
          <cell r="I13">
            <v>1035.8720000000001</v>
          </cell>
          <cell r="J13">
            <v>998.87099999999998</v>
          </cell>
          <cell r="K13">
            <v>971.51800000000003</v>
          </cell>
          <cell r="L13">
            <v>931.66300000000001</v>
          </cell>
          <cell r="M13">
            <v>917.76800000000003</v>
          </cell>
          <cell r="N13">
            <v>899.13900000000001</v>
          </cell>
          <cell r="O13">
            <v>862.17200000000003</v>
          </cell>
          <cell r="P13">
            <v>810.76400000000001</v>
          </cell>
          <cell r="Q13" t="e">
            <v>#N/A</v>
          </cell>
          <cell r="R13" t="e">
            <v>#N/A</v>
          </cell>
          <cell r="S13" t="e">
            <v>#N/A</v>
          </cell>
          <cell r="T13" t="e">
            <v>#N/A</v>
          </cell>
          <cell r="U13" t="e">
            <v>#N/A</v>
          </cell>
          <cell r="V13" t="e">
            <v>#N/A</v>
          </cell>
        </row>
        <row r="14">
          <cell r="C14" t="str">
            <v>ES0124244E34</v>
          </cell>
          <cell r="D14" t="str">
            <v>MAP-MCE</v>
          </cell>
          <cell r="E14" t="str">
            <v>SPAIN</v>
          </cell>
          <cell r="F14" t="str">
            <v>Finance</v>
          </cell>
          <cell r="G14">
            <v>4.5621910000000003</v>
          </cell>
          <cell r="H14">
            <v>14049.51</v>
          </cell>
          <cell r="I14">
            <v>27985.3</v>
          </cell>
          <cell r="J14">
            <v>27125.3</v>
          </cell>
          <cell r="K14">
            <v>24073.4</v>
          </cell>
          <cell r="L14">
            <v>19720.099999999999</v>
          </cell>
          <cell r="M14">
            <v>18376.3</v>
          </cell>
          <cell r="N14">
            <v>21941.48</v>
          </cell>
          <cell r="O14">
            <v>21482.25</v>
          </cell>
          <cell r="P14">
            <v>21998.37</v>
          </cell>
          <cell r="Q14">
            <v>21868.55</v>
          </cell>
          <cell r="R14">
            <v>20522.88</v>
          </cell>
          <cell r="S14">
            <v>20979.59</v>
          </cell>
          <cell r="T14">
            <v>20587.14</v>
          </cell>
          <cell r="U14">
            <v>20699.93</v>
          </cell>
          <cell r="V14">
            <v>19726.75</v>
          </cell>
        </row>
        <row r="15">
          <cell r="C15" t="str">
            <v>ES0180907000</v>
          </cell>
          <cell r="D15" t="str">
            <v>UNI-MCE</v>
          </cell>
          <cell r="E15" t="str">
            <v>SPAIN</v>
          </cell>
          <cell r="F15" t="str">
            <v>Finance</v>
          </cell>
          <cell r="G15">
            <v>2.8170649999999999</v>
          </cell>
          <cell r="H15">
            <v>7243.8990000000003</v>
          </cell>
          <cell r="I15">
            <v>3318.5160000000001</v>
          </cell>
          <cell r="J15">
            <v>2972.2550000000001</v>
          </cell>
          <cell r="K15">
            <v>1963.588</v>
          </cell>
          <cell r="L15">
            <v>1444.954</v>
          </cell>
          <cell r="M15">
            <v>1242.6590000000001</v>
          </cell>
          <cell r="N15">
            <v>1328.3530000000001</v>
          </cell>
          <cell r="O15">
            <v>1360.8150000000001</v>
          </cell>
          <cell r="P15">
            <v>1350.01</v>
          </cell>
          <cell r="Q15">
            <v>1589.326</v>
          </cell>
          <cell r="R15">
            <v>2322.9540000000002</v>
          </cell>
          <cell r="S15">
            <v>2245.8670000000002</v>
          </cell>
          <cell r="T15" t="e">
            <v>#N/A</v>
          </cell>
          <cell r="U15" t="e">
            <v>#N/A</v>
          </cell>
          <cell r="V15" t="e">
            <v>#N/A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D3EC0-A642-489D-AAC7-2258647EC879}">
  <dimension ref="A1:AV244"/>
  <sheetViews>
    <sheetView tabSelected="1" zoomScale="115" zoomScaleNormal="115" workbookViewId="0">
      <pane xSplit="3" ySplit="7" topLeftCell="D8" activePane="bottomRight" state="frozen"/>
      <selection pane="topRight" activeCell="B1" sqref="B1"/>
      <selection pane="bottomLeft" activeCell="A7" sqref="A7"/>
      <selection pane="bottomRight" activeCell="G18" sqref="G18"/>
    </sheetView>
  </sheetViews>
  <sheetFormatPr baseColWidth="10" defaultRowHeight="13" x14ac:dyDescent="0.35"/>
  <cols>
    <col min="1" max="1" width="2.36328125" style="5" customWidth="1"/>
    <col min="2" max="2" width="33.6328125" style="5" customWidth="1"/>
    <col min="3" max="3" width="46" style="71" hidden="1" customWidth="1"/>
    <col min="4" max="4" width="1.26953125" style="71" customWidth="1"/>
    <col min="5" max="5" width="13" style="5" customWidth="1"/>
    <col min="6" max="6" width="12" style="5" customWidth="1"/>
    <col min="7" max="8" width="13" style="5" customWidth="1"/>
    <col min="9" max="9" width="12.26953125" style="5" customWidth="1"/>
    <col min="10" max="19" width="12.26953125" style="80" customWidth="1"/>
    <col min="20" max="21" width="11.453125" style="5" customWidth="1"/>
    <col min="22" max="22" width="11.54296875" style="5" customWidth="1"/>
    <col min="23" max="23" width="11.7265625" style="5" customWidth="1"/>
    <col min="24" max="28" width="12" style="5" customWidth="1"/>
    <col min="29" max="33" width="12.26953125" style="80" customWidth="1"/>
    <col min="34" max="34" width="15.453125" style="82" customWidth="1"/>
    <col min="35" max="35" width="15.453125" style="5" bestFit="1" customWidth="1"/>
    <col min="36" max="36" width="12.26953125" style="5" bestFit="1" customWidth="1"/>
    <col min="37" max="16384" width="10.90625" style="5"/>
  </cols>
  <sheetData>
    <row r="1" spans="2:48" x14ac:dyDescent="0.35">
      <c r="J1" s="5"/>
      <c r="K1" s="5"/>
      <c r="L1" s="5"/>
      <c r="M1" s="5"/>
      <c r="N1" s="5"/>
      <c r="O1" s="5"/>
      <c r="P1" s="5"/>
      <c r="Q1" s="5"/>
      <c r="R1" s="5"/>
      <c r="S1" s="5"/>
      <c r="AC1" s="5"/>
      <c r="AD1" s="5"/>
      <c r="AE1" s="5"/>
      <c r="AF1" s="5"/>
      <c r="AG1" s="5"/>
      <c r="AH1" s="5"/>
    </row>
    <row r="2" spans="2:48" ht="15.75" customHeight="1" x14ac:dyDescent="0.35"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</row>
    <row r="3" spans="2:48" ht="15.75" customHeight="1" thickBot="1" x14ac:dyDescent="0.4"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</row>
    <row r="4" spans="2:48" ht="12.75" customHeight="1" x14ac:dyDescent="0.35">
      <c r="B4" s="93"/>
      <c r="C4" s="93"/>
      <c r="D4" s="95"/>
      <c r="E4" s="146" t="s">
        <v>285</v>
      </c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37"/>
      <c r="T4" s="142" t="s">
        <v>286</v>
      </c>
      <c r="U4" s="143"/>
      <c r="V4" s="143"/>
      <c r="W4" s="143"/>
      <c r="X4" s="143"/>
      <c r="Y4" s="143"/>
      <c r="Z4" s="143"/>
      <c r="AA4" s="143"/>
      <c r="AB4" s="143"/>
      <c r="AC4" s="93"/>
      <c r="AD4" s="93"/>
      <c r="AE4" s="93"/>
      <c r="AF4" s="93"/>
      <c r="AG4" s="93"/>
      <c r="AH4" s="88"/>
    </row>
    <row r="5" spans="2:48" ht="13.5" thickBot="1" x14ac:dyDescent="0.4">
      <c r="B5" s="33"/>
      <c r="C5" s="34"/>
      <c r="D5" s="96"/>
      <c r="E5" s="35">
        <v>2011</v>
      </c>
      <c r="F5" s="36">
        <v>2012</v>
      </c>
      <c r="G5" s="36">
        <v>2013</v>
      </c>
      <c r="H5" s="36">
        <v>2014</v>
      </c>
      <c r="I5" s="36">
        <v>2015</v>
      </c>
      <c r="J5" s="36">
        <v>2016</v>
      </c>
      <c r="K5" s="36">
        <v>2017</v>
      </c>
      <c r="L5" s="36">
        <v>2018</v>
      </c>
      <c r="M5" s="36">
        <v>2019</v>
      </c>
      <c r="N5" s="36">
        <v>2020</v>
      </c>
      <c r="O5" s="36">
        <v>2021</v>
      </c>
      <c r="P5" s="36">
        <v>2022</v>
      </c>
      <c r="Q5" s="36">
        <v>2023</v>
      </c>
      <c r="R5" s="97">
        <v>2024</v>
      </c>
      <c r="S5" s="138" t="s">
        <v>251</v>
      </c>
      <c r="T5" s="98">
        <v>2011</v>
      </c>
      <c r="U5" s="36">
        <v>2012</v>
      </c>
      <c r="V5" s="36">
        <v>2013</v>
      </c>
      <c r="W5" s="36">
        <v>2014</v>
      </c>
      <c r="X5" s="36">
        <v>2015</v>
      </c>
      <c r="Y5" s="36">
        <v>2016</v>
      </c>
      <c r="Z5" s="36">
        <v>2017</v>
      </c>
      <c r="AA5" s="36">
        <v>2018</v>
      </c>
      <c r="AB5" s="36">
        <v>2019</v>
      </c>
      <c r="AC5" s="36">
        <v>2020</v>
      </c>
      <c r="AD5" s="36">
        <v>2021</v>
      </c>
      <c r="AE5" s="36">
        <v>2022</v>
      </c>
      <c r="AF5" s="36">
        <v>2023</v>
      </c>
      <c r="AG5" s="36">
        <v>2024</v>
      </c>
      <c r="AH5" s="37" t="s">
        <v>251</v>
      </c>
    </row>
    <row r="6" spans="2:48" ht="12.75" customHeight="1" x14ac:dyDescent="0.35">
      <c r="B6" s="38"/>
      <c r="C6" s="39"/>
      <c r="D6" s="99"/>
      <c r="E6" s="148" t="s">
        <v>105</v>
      </c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50"/>
      <c r="S6" s="100"/>
      <c r="T6" s="144" t="s">
        <v>106</v>
      </c>
      <c r="U6" s="145"/>
      <c r="V6" s="145"/>
      <c r="W6" s="145"/>
      <c r="X6" s="145"/>
      <c r="Y6" s="145"/>
      <c r="Z6" s="145"/>
      <c r="AA6" s="145"/>
      <c r="AB6" s="145"/>
      <c r="AC6" s="94"/>
      <c r="AD6" s="94"/>
      <c r="AE6" s="94"/>
      <c r="AF6" s="94"/>
      <c r="AG6" s="94"/>
      <c r="AH6" s="100"/>
    </row>
    <row r="7" spans="2:48" ht="13.5" thickBot="1" x14ac:dyDescent="0.4">
      <c r="B7" s="40" t="s">
        <v>227</v>
      </c>
      <c r="C7" s="41"/>
      <c r="D7" s="101"/>
      <c r="E7" s="42">
        <v>2011</v>
      </c>
      <c r="F7" s="43">
        <v>2012</v>
      </c>
      <c r="G7" s="43">
        <v>2013</v>
      </c>
      <c r="H7" s="43">
        <v>2014</v>
      </c>
      <c r="I7" s="43">
        <v>2015</v>
      </c>
      <c r="J7" s="43">
        <v>2016</v>
      </c>
      <c r="K7" s="43">
        <v>2017</v>
      </c>
      <c r="L7" s="43">
        <v>2018</v>
      </c>
      <c r="M7" s="43">
        <v>2019</v>
      </c>
      <c r="N7" s="43">
        <v>2020</v>
      </c>
      <c r="O7" s="43">
        <v>2021</v>
      </c>
      <c r="P7" s="43">
        <v>2022</v>
      </c>
      <c r="Q7" s="43">
        <v>2023</v>
      </c>
      <c r="R7" s="92">
        <v>2024</v>
      </c>
      <c r="S7" s="124" t="s">
        <v>251</v>
      </c>
      <c r="T7" s="102">
        <v>2011</v>
      </c>
      <c r="U7" s="43">
        <v>2012</v>
      </c>
      <c r="V7" s="43">
        <v>2013</v>
      </c>
      <c r="W7" s="43">
        <v>2014</v>
      </c>
      <c r="X7" s="43">
        <v>2015</v>
      </c>
      <c r="Y7" s="43">
        <v>2016</v>
      </c>
      <c r="Z7" s="43">
        <v>2017</v>
      </c>
      <c r="AA7" s="43">
        <v>2018</v>
      </c>
      <c r="AB7" s="43">
        <v>2019</v>
      </c>
      <c r="AC7" s="43">
        <v>2020</v>
      </c>
      <c r="AD7" s="43">
        <v>2021</v>
      </c>
      <c r="AE7" s="43">
        <v>2022</v>
      </c>
      <c r="AF7" s="43">
        <v>2023</v>
      </c>
      <c r="AG7" s="43">
        <v>2024</v>
      </c>
      <c r="AH7" s="44" t="s">
        <v>251</v>
      </c>
    </row>
    <row r="8" spans="2:48" s="86" customFormat="1" ht="12.75" customHeight="1" x14ac:dyDescent="0.35">
      <c r="B8" s="1" t="s">
        <v>150</v>
      </c>
      <c r="C8" s="17" t="s">
        <v>73</v>
      </c>
      <c r="D8" s="45"/>
      <c r="E8" s="61"/>
      <c r="F8" s="62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125"/>
      <c r="T8" s="103"/>
      <c r="U8" s="47"/>
      <c r="V8" s="47"/>
      <c r="W8" s="47"/>
      <c r="X8" s="47"/>
      <c r="Y8" s="48"/>
      <c r="Z8" s="48"/>
      <c r="AA8" s="48"/>
      <c r="AB8" s="48"/>
      <c r="AC8" s="47"/>
      <c r="AD8" s="47"/>
      <c r="AE8" s="47"/>
      <c r="AF8" s="47"/>
      <c r="AG8" s="47"/>
      <c r="AH8" s="49"/>
      <c r="AI8" s="72"/>
    </row>
    <row r="9" spans="2:48" ht="12.75" customHeight="1" x14ac:dyDescent="0.35">
      <c r="B9" s="2" t="s">
        <v>40</v>
      </c>
      <c r="C9" s="18" t="s">
        <v>72</v>
      </c>
      <c r="D9" s="50"/>
      <c r="E9" s="51"/>
      <c r="F9" s="52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126"/>
      <c r="T9" s="51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4"/>
      <c r="AI9" s="72"/>
    </row>
    <row r="10" spans="2:48" ht="12.75" customHeight="1" x14ac:dyDescent="0.35">
      <c r="B10" s="3" t="s">
        <v>0</v>
      </c>
      <c r="C10" s="19" t="s">
        <v>0</v>
      </c>
      <c r="D10" s="55"/>
      <c r="E10" s="51">
        <v>50903</v>
      </c>
      <c r="F10" s="52">
        <v>57222</v>
      </c>
      <c r="G10" s="52">
        <v>46854</v>
      </c>
      <c r="H10" s="52">
        <v>45842</v>
      </c>
      <c r="I10" s="52">
        <v>39737</v>
      </c>
      <c r="J10" s="52">
        <v>34689</v>
      </c>
      <c r="K10" s="52">
        <v>41668</v>
      </c>
      <c r="L10" s="52">
        <v>49873</v>
      </c>
      <c r="M10" s="52">
        <v>49328</v>
      </c>
      <c r="N10" s="52">
        <v>33282</v>
      </c>
      <c r="O10" s="52">
        <v>49745</v>
      </c>
      <c r="P10" s="52">
        <v>75153</v>
      </c>
      <c r="Q10" s="52">
        <v>58948</v>
      </c>
      <c r="R10" s="52">
        <v>57122</v>
      </c>
      <c r="S10" s="49">
        <f t="shared" ref="S10:S24" si="0">IFERROR(IF(R10/Q10-1&gt;1,"*",IF(R10/Q10-1&lt;-1,"*",IF(Q10&gt;0,IF(R10&lt;0,"*",R10/Q10-1),IF(R10&gt;0,"*",(R10/Q10-1)*-1)))),"")</f>
        <v>-3.097645382370906E-2</v>
      </c>
      <c r="T10" s="51">
        <v>2193</v>
      </c>
      <c r="U10" s="52">
        <v>2060</v>
      </c>
      <c r="V10" s="52">
        <v>195</v>
      </c>
      <c r="W10" s="52">
        <v>1612</v>
      </c>
      <c r="X10" s="52">
        <v>-1398</v>
      </c>
      <c r="Y10" s="52">
        <v>1736</v>
      </c>
      <c r="Z10" s="52">
        <v>2121</v>
      </c>
      <c r="AA10" s="52">
        <v>2341</v>
      </c>
      <c r="AB10" s="52">
        <v>-3816</v>
      </c>
      <c r="AC10" s="52">
        <v>-3289</v>
      </c>
      <c r="AD10" s="52">
        <v>2499</v>
      </c>
      <c r="AE10" s="52">
        <v>4251</v>
      </c>
      <c r="AF10" s="52">
        <v>3108</v>
      </c>
      <c r="AG10" s="52">
        <v>1706</v>
      </c>
      <c r="AH10" s="49">
        <f t="shared" ref="AH10" si="1">IFERROR(IF(AG10/AF10-1&gt;1,"*",IF(AG10/AF10-1&lt;-1,"*",IF(AF10&gt;0,IF(AG10&lt;0,"*",AG10/AF10-1),IF(AG10&gt;0,"*",(AG10/AF10-1)*-1)))),"")</f>
        <v>-0.45109395109395112</v>
      </c>
      <c r="AI10" s="73"/>
    </row>
    <row r="11" spans="2:48" ht="12.75" customHeight="1" x14ac:dyDescent="0.35">
      <c r="B11" s="2" t="s">
        <v>1</v>
      </c>
      <c r="C11" s="18" t="s">
        <v>74</v>
      </c>
      <c r="D11" s="50"/>
      <c r="E11" s="51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127"/>
      <c r="T11" s="51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49"/>
      <c r="AI11" s="104"/>
    </row>
    <row r="12" spans="2:48" ht="12.75" customHeight="1" x14ac:dyDescent="0.35">
      <c r="B12" s="3" t="s">
        <v>252</v>
      </c>
      <c r="C12" s="19" t="s">
        <v>252</v>
      </c>
      <c r="D12" s="55"/>
      <c r="E12" s="51">
        <v>1096.28</v>
      </c>
      <c r="F12" s="52">
        <v>1180.059</v>
      </c>
      <c r="G12" s="52">
        <v>1232.982</v>
      </c>
      <c r="H12" s="52">
        <v>1206.192</v>
      </c>
      <c r="I12" s="52">
        <v>1196.366</v>
      </c>
      <c r="J12" s="52">
        <v>1187.9939999999999</v>
      </c>
      <c r="K12" s="52">
        <v>1360.17</v>
      </c>
      <c r="L12" s="52">
        <v>1294.6600000000001</v>
      </c>
      <c r="M12" s="52">
        <v>1153.1030000000001</v>
      </c>
      <c r="N12" s="52">
        <v>1053.604</v>
      </c>
      <c r="O12" s="52">
        <v>975.68600000000004</v>
      </c>
      <c r="P12" s="52">
        <v>957.1</v>
      </c>
      <c r="Q12" s="52">
        <v>914.3</v>
      </c>
      <c r="R12" s="52">
        <v>905.5</v>
      </c>
      <c r="S12" s="49">
        <f t="shared" si="0"/>
        <v>-9.6248496117247173E-3</v>
      </c>
      <c r="T12" s="51">
        <v>364.64299999999997</v>
      </c>
      <c r="U12" s="52">
        <v>379.50799999999998</v>
      </c>
      <c r="V12" s="52">
        <v>403.18299999999999</v>
      </c>
      <c r="W12" s="52">
        <v>406.53300000000002</v>
      </c>
      <c r="X12" s="52">
        <v>412.66199999999998</v>
      </c>
      <c r="Y12" s="52">
        <v>417.22199999999998</v>
      </c>
      <c r="Z12" s="52">
        <v>490.83699999999999</v>
      </c>
      <c r="AA12" s="52">
        <v>442.62599999999998</v>
      </c>
      <c r="AB12" s="52">
        <v>422.61799999999999</v>
      </c>
      <c r="AC12" s="52">
        <v>444.00200000000001</v>
      </c>
      <c r="AD12" s="52">
        <v>403.82600000000002</v>
      </c>
      <c r="AE12" s="52">
        <v>375.774</v>
      </c>
      <c r="AF12" s="52">
        <v>342.52800000000002</v>
      </c>
      <c r="AG12" s="52">
        <v>-299.3</v>
      </c>
      <c r="AH12" s="49" t="str">
        <f t="shared" ref="AH12:AH16" si="2">IFERROR(IF(AG12/AF12-1&gt;1,"*",IF(AG12/AF12-1&lt;-1,"*",IF(AF12&gt;0,IF(AG12&lt;0,"*",AG12/AF12-1),IF(AG12&gt;0,"*",(AG12/AF12-1)*-1)))),"")</f>
        <v>*</v>
      </c>
      <c r="AI12" s="90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</row>
    <row r="13" spans="2:48" ht="12.75" customHeight="1" x14ac:dyDescent="0.35">
      <c r="B13" s="3" t="s">
        <v>2</v>
      </c>
      <c r="C13" s="19" t="s">
        <v>2</v>
      </c>
      <c r="D13" s="55"/>
      <c r="E13" s="51">
        <v>30827</v>
      </c>
      <c r="F13" s="52">
        <v>32284</v>
      </c>
      <c r="G13" s="52">
        <v>20509</v>
      </c>
      <c r="H13" s="52">
        <v>20473</v>
      </c>
      <c r="I13" s="52">
        <v>19281</v>
      </c>
      <c r="J13" s="52">
        <v>18313</v>
      </c>
      <c r="K13" s="52">
        <v>19556</v>
      </c>
      <c r="L13" s="52">
        <v>19555</v>
      </c>
      <c r="M13" s="52">
        <v>19258</v>
      </c>
      <c r="N13" s="52">
        <v>16717</v>
      </c>
      <c r="O13" s="52">
        <v>20527</v>
      </c>
      <c r="P13" s="52">
        <v>32545</v>
      </c>
      <c r="Q13" s="52">
        <v>25070</v>
      </c>
      <c r="R13" s="52">
        <v>20935</v>
      </c>
      <c r="S13" s="49">
        <f t="shared" si="0"/>
        <v>-0.16493817311527725</v>
      </c>
      <c r="T13" s="51">
        <v>2212</v>
      </c>
      <c r="U13" s="52">
        <v>2034</v>
      </c>
      <c r="V13" s="52">
        <v>1879</v>
      </c>
      <c r="W13" s="52">
        <v>3337</v>
      </c>
      <c r="X13" s="52">
        <v>1086</v>
      </c>
      <c r="Y13" s="52">
        <v>1411</v>
      </c>
      <c r="Z13" s="52">
        <v>1463</v>
      </c>
      <c r="AA13" s="52">
        <v>1417</v>
      </c>
      <c r="AB13" s="52">
        <v>171</v>
      </c>
      <c r="AC13" s="52">
        <v>1394</v>
      </c>
      <c r="AD13" s="52">
        <v>1435</v>
      </c>
      <c r="AE13" s="52">
        <v>2541</v>
      </c>
      <c r="AF13" s="52">
        <v>742</v>
      </c>
      <c r="AG13" s="52">
        <v>1888</v>
      </c>
      <c r="AH13" s="49" t="str">
        <f t="shared" si="2"/>
        <v>*</v>
      </c>
      <c r="AI13" s="90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</row>
    <row r="14" spans="2:48" ht="12.75" customHeight="1" x14ac:dyDescent="0.35">
      <c r="B14" s="3" t="s">
        <v>186</v>
      </c>
      <c r="C14" s="19" t="s">
        <v>186</v>
      </c>
      <c r="D14" s="55"/>
      <c r="E14" s="51">
        <v>21076.019</v>
      </c>
      <c r="F14" s="52">
        <v>24904.13</v>
      </c>
      <c r="G14" s="52">
        <v>24322.491000000002</v>
      </c>
      <c r="H14" s="52">
        <v>24697.306</v>
      </c>
      <c r="I14" s="52">
        <v>26014.822</v>
      </c>
      <c r="J14" s="52">
        <v>21907.718000000001</v>
      </c>
      <c r="K14" s="52">
        <v>23206.945</v>
      </c>
      <c r="L14" s="52">
        <v>24339.411</v>
      </c>
      <c r="M14" s="52">
        <v>20760.809000000001</v>
      </c>
      <c r="N14" s="52">
        <v>15345.004000000001</v>
      </c>
      <c r="O14" s="52">
        <v>22139.909</v>
      </c>
      <c r="P14" s="52">
        <v>33965</v>
      </c>
      <c r="Q14" s="52">
        <v>22617</v>
      </c>
      <c r="R14" s="52">
        <v>19267</v>
      </c>
      <c r="S14" s="49">
        <f t="shared" si="0"/>
        <v>-0.14811867179555205</v>
      </c>
      <c r="T14" s="51">
        <v>1325.7850000000001</v>
      </c>
      <c r="U14" s="52">
        <v>1440.1790000000001</v>
      </c>
      <c r="V14" s="52">
        <v>1444.5630000000001</v>
      </c>
      <c r="W14" s="52">
        <v>1461.7159999999999</v>
      </c>
      <c r="X14" s="52">
        <v>1501.854</v>
      </c>
      <c r="Y14" s="52">
        <v>1347.182</v>
      </c>
      <c r="Z14" s="52">
        <v>1360.4860000000001</v>
      </c>
      <c r="AA14" s="52">
        <v>-2821.32</v>
      </c>
      <c r="AB14" s="52">
        <v>1400.5889999999999</v>
      </c>
      <c r="AC14" s="52">
        <v>-347.30799999999999</v>
      </c>
      <c r="AD14" s="52">
        <v>1214.289</v>
      </c>
      <c r="AE14" s="52">
        <v>1649.242</v>
      </c>
      <c r="AF14" s="52">
        <v>1986.4829999999999</v>
      </c>
      <c r="AG14" s="52">
        <v>1923</v>
      </c>
      <c r="AH14" s="49">
        <f t="shared" si="2"/>
        <v>-3.1957484660075086E-2</v>
      </c>
      <c r="AI14" s="73"/>
    </row>
    <row r="15" spans="2:48" ht="12.75" customHeight="1" x14ac:dyDescent="0.35">
      <c r="B15" s="3" t="s">
        <v>3</v>
      </c>
      <c r="C15" s="19" t="s">
        <v>3</v>
      </c>
      <c r="D15" s="55"/>
      <c r="E15" s="51">
        <v>31648.035</v>
      </c>
      <c r="F15" s="52">
        <v>34201.192999999999</v>
      </c>
      <c r="G15" s="52">
        <v>31077.112000000001</v>
      </c>
      <c r="H15" s="52">
        <v>30032.27</v>
      </c>
      <c r="I15" s="52">
        <v>31418.692999999999</v>
      </c>
      <c r="J15" s="52">
        <v>28759.148000000001</v>
      </c>
      <c r="K15" s="52">
        <v>31263.261999999999</v>
      </c>
      <c r="L15" s="52">
        <v>35075.873</v>
      </c>
      <c r="M15" s="52">
        <v>36437.908000000003</v>
      </c>
      <c r="N15" s="52">
        <v>33145.101999999999</v>
      </c>
      <c r="O15" s="52">
        <v>39113.453999999998</v>
      </c>
      <c r="P15" s="52">
        <v>53949.438000000002</v>
      </c>
      <c r="Q15" s="52">
        <v>49146</v>
      </c>
      <c r="R15" s="52">
        <v>44324</v>
      </c>
      <c r="S15" s="49">
        <f t="shared" si="0"/>
        <v>-9.8115818174419056E-2</v>
      </c>
      <c r="T15" s="51">
        <v>2804.5450000000001</v>
      </c>
      <c r="U15" s="52">
        <v>2765.0929999999998</v>
      </c>
      <c r="V15" s="52">
        <v>2571.8040000000001</v>
      </c>
      <c r="W15" s="52">
        <v>2326.5160000000001</v>
      </c>
      <c r="X15" s="52">
        <v>2421.578</v>
      </c>
      <c r="Y15" s="52">
        <v>2704.9830000000002</v>
      </c>
      <c r="Z15" s="52">
        <v>2803.9940000000001</v>
      </c>
      <c r="AA15" s="52">
        <v>3014.0520000000001</v>
      </c>
      <c r="AB15" s="52">
        <v>3466.4070000000002</v>
      </c>
      <c r="AC15" s="52">
        <v>3610.7069999999999</v>
      </c>
      <c r="AD15" s="52">
        <v>3884.7829999999999</v>
      </c>
      <c r="AE15" s="52">
        <v>4338.5870000000004</v>
      </c>
      <c r="AF15" s="52">
        <v>4802.7820000000002</v>
      </c>
      <c r="AG15" s="52">
        <v>5612</v>
      </c>
      <c r="AH15" s="49">
        <f t="shared" si="2"/>
        <v>0.1684894296680548</v>
      </c>
      <c r="AI15" s="73"/>
    </row>
    <row r="16" spans="2:48" s="86" customFormat="1" ht="12.75" customHeight="1" x14ac:dyDescent="0.35">
      <c r="B16" s="3" t="s">
        <v>128</v>
      </c>
      <c r="C16" s="19" t="s">
        <v>128</v>
      </c>
      <c r="D16" s="55"/>
      <c r="E16" s="51">
        <v>1637.336</v>
      </c>
      <c r="F16" s="52">
        <v>1755.2560000000001</v>
      </c>
      <c r="G16" s="52">
        <v>1758.2660000000001</v>
      </c>
      <c r="H16" s="52">
        <v>1846.7139999999999</v>
      </c>
      <c r="I16" s="52">
        <v>1938.9390000000001</v>
      </c>
      <c r="J16" s="52">
        <v>1932.3430000000001</v>
      </c>
      <c r="K16" s="52">
        <v>1941.165</v>
      </c>
      <c r="L16" s="52">
        <v>1948.54</v>
      </c>
      <c r="M16" s="52">
        <v>2007.24</v>
      </c>
      <c r="N16" s="52">
        <v>1985.751</v>
      </c>
      <c r="O16" s="52">
        <v>1952.9580000000001</v>
      </c>
      <c r="P16" s="52">
        <v>2015.0360000000001</v>
      </c>
      <c r="Q16" s="52">
        <v>1818.8</v>
      </c>
      <c r="R16" s="52">
        <v>1594.2</v>
      </c>
      <c r="S16" s="49">
        <f t="shared" si="0"/>
        <v>-0.12348801407521437</v>
      </c>
      <c r="T16" s="51">
        <v>460.34800000000001</v>
      </c>
      <c r="U16" s="52">
        <v>492.28800000000001</v>
      </c>
      <c r="V16" s="52">
        <v>529.13900000000001</v>
      </c>
      <c r="W16" s="52">
        <v>717.82100000000003</v>
      </c>
      <c r="X16" s="52">
        <v>606.01300000000003</v>
      </c>
      <c r="Y16" s="52">
        <v>636.91999999999996</v>
      </c>
      <c r="Z16" s="52">
        <v>669.83600000000001</v>
      </c>
      <c r="AA16" s="52">
        <v>704.55799999999999</v>
      </c>
      <c r="AB16" s="52">
        <v>714.75199999999995</v>
      </c>
      <c r="AC16" s="52">
        <v>621.18499999999995</v>
      </c>
      <c r="AD16" s="52">
        <v>680.62699999999995</v>
      </c>
      <c r="AE16" s="52">
        <v>664.73099999999999</v>
      </c>
      <c r="AF16" s="52">
        <v>689.64</v>
      </c>
      <c r="AG16" s="52">
        <v>368.4</v>
      </c>
      <c r="AH16" s="49">
        <f t="shared" si="2"/>
        <v>-0.46580824778145125</v>
      </c>
      <c r="AI16" s="73"/>
      <c r="AJ16" s="52"/>
    </row>
    <row r="17" spans="2:36" ht="12.75" customHeight="1" x14ac:dyDescent="0.35">
      <c r="B17" s="2" t="s">
        <v>41</v>
      </c>
      <c r="C17" s="18" t="s">
        <v>53</v>
      </c>
      <c r="D17" s="50"/>
      <c r="E17" s="51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127"/>
      <c r="T17" s="51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49" t="s">
        <v>253</v>
      </c>
      <c r="AI17" s="104"/>
      <c r="AJ17" s="74"/>
    </row>
    <row r="18" spans="2:36" ht="12.75" customHeight="1" x14ac:dyDescent="0.35">
      <c r="B18" s="3" t="s">
        <v>183</v>
      </c>
      <c r="C18" s="19" t="s">
        <v>183</v>
      </c>
      <c r="D18" s="55"/>
      <c r="E18" s="51">
        <v>43.009</v>
      </c>
      <c r="F18" s="52">
        <v>44.646000000000001</v>
      </c>
      <c r="G18" s="52">
        <v>37.866</v>
      </c>
      <c r="H18" s="52">
        <v>25.622</v>
      </c>
      <c r="I18" s="52">
        <v>28.477</v>
      </c>
      <c r="J18" s="52">
        <v>30.167999999999999</v>
      </c>
      <c r="K18" s="52">
        <v>670.64499999999998</v>
      </c>
      <c r="L18" s="52">
        <v>984.35400000000004</v>
      </c>
      <c r="M18" s="52">
        <v>1040.9690000000001</v>
      </c>
      <c r="N18" s="52">
        <v>967.43799999999999</v>
      </c>
      <c r="O18" s="52">
        <v>1684.6420000000001</v>
      </c>
      <c r="P18" s="52">
        <v>2625.893</v>
      </c>
      <c r="Q18" s="52">
        <v>2290.4380000000001</v>
      </c>
      <c r="R18" s="52">
        <v>1981.7</v>
      </c>
      <c r="S18" s="49">
        <f t="shared" si="0"/>
        <v>-0.13479430571794571</v>
      </c>
      <c r="T18" s="51">
        <v>-102.464</v>
      </c>
      <c r="U18" s="52">
        <v>-68.983000000000004</v>
      </c>
      <c r="V18" s="52">
        <v>1.367</v>
      </c>
      <c r="W18" s="52">
        <v>2.0049999999999999</v>
      </c>
      <c r="X18" s="52">
        <v>-53.466999999999999</v>
      </c>
      <c r="Y18" s="52">
        <v>-31.608000000000001</v>
      </c>
      <c r="Z18" s="52">
        <v>8.25</v>
      </c>
      <c r="AA18" s="52">
        <v>8.41</v>
      </c>
      <c r="AB18" s="105">
        <v>25.417000000000002</v>
      </c>
      <c r="AC18" s="105">
        <v>26.385000000000002</v>
      </c>
      <c r="AD18" s="52">
        <v>2.8380000000000001</v>
      </c>
      <c r="AE18" s="52">
        <v>3.5390000000000001</v>
      </c>
      <c r="AF18" s="52">
        <v>29.03</v>
      </c>
      <c r="AG18" s="52">
        <v>60.6</v>
      </c>
      <c r="AH18" s="49" t="str">
        <f t="shared" ref="AH18:AH19" si="3">IFERROR(IF(AG18/AF18-1&gt;1,"*",IF(AG18/AF18-1&lt;-1,"*",IF(AF18&gt;0,IF(AG18&lt;0,"*",AG18/AF18-1),IF(AG18&gt;0,"*",(AG18/AF18-1)*-1)))),"")</f>
        <v>*</v>
      </c>
      <c r="AI18" s="91"/>
    </row>
    <row r="19" spans="2:36" ht="12.75" customHeight="1" x14ac:dyDescent="0.35">
      <c r="B19" s="3" t="s">
        <v>190</v>
      </c>
      <c r="C19" s="19" t="s">
        <v>190</v>
      </c>
      <c r="D19" s="55"/>
      <c r="E19" s="51" t="s">
        <v>254</v>
      </c>
      <c r="F19" s="52" t="s">
        <v>254</v>
      </c>
      <c r="G19" s="52" t="s">
        <v>254</v>
      </c>
      <c r="H19" s="52" t="s">
        <v>254</v>
      </c>
      <c r="I19" s="52" t="s">
        <v>254</v>
      </c>
      <c r="J19" s="52" t="s">
        <v>254</v>
      </c>
      <c r="K19" s="52" t="s">
        <v>254</v>
      </c>
      <c r="L19" s="52">
        <v>26.577000000000002</v>
      </c>
      <c r="M19" s="52">
        <v>72.290000000000006</v>
      </c>
      <c r="N19" s="52">
        <v>73.385999999999996</v>
      </c>
      <c r="O19" s="52">
        <v>82.506</v>
      </c>
      <c r="P19" s="52">
        <v>110.584</v>
      </c>
      <c r="Q19" s="52">
        <v>179.13900000000001</v>
      </c>
      <c r="R19" s="52">
        <v>531.6</v>
      </c>
      <c r="S19" s="49" t="str">
        <f t="shared" si="0"/>
        <v>*</v>
      </c>
      <c r="T19" s="51" t="s">
        <v>254</v>
      </c>
      <c r="U19" s="52" t="s">
        <v>254</v>
      </c>
      <c r="V19" s="52" t="s">
        <v>254</v>
      </c>
      <c r="W19" s="52" t="s">
        <v>254</v>
      </c>
      <c r="X19" s="52" t="s">
        <v>254</v>
      </c>
      <c r="Y19" s="52" t="s">
        <v>254</v>
      </c>
      <c r="Z19" s="52" t="s">
        <v>254</v>
      </c>
      <c r="AA19" s="52">
        <v>9.7260000000000009</v>
      </c>
      <c r="AB19" s="105">
        <v>11.436999999999999</v>
      </c>
      <c r="AC19" s="105">
        <v>15.233000000000001</v>
      </c>
      <c r="AD19" s="52">
        <v>16.308</v>
      </c>
      <c r="AE19" s="52">
        <v>10.303000000000001</v>
      </c>
      <c r="AF19" s="52">
        <v>51.067</v>
      </c>
      <c r="AG19" s="52">
        <v>59.8</v>
      </c>
      <c r="AH19" s="49">
        <f t="shared" si="3"/>
        <v>0.1710106330898622</v>
      </c>
      <c r="AI19" s="73"/>
    </row>
    <row r="20" spans="2:36" ht="12.75" customHeight="1" x14ac:dyDescent="0.35">
      <c r="B20" s="4" t="s">
        <v>187</v>
      </c>
      <c r="C20" s="20" t="s">
        <v>114</v>
      </c>
      <c r="D20" s="55"/>
      <c r="E20" s="56"/>
      <c r="F20" s="57"/>
      <c r="G20" s="57"/>
      <c r="H20" s="57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128"/>
      <c r="T20" s="56" t="s">
        <v>253</v>
      </c>
      <c r="U20" s="57" t="s">
        <v>253</v>
      </c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9"/>
      <c r="AI20" s="80"/>
    </row>
    <row r="21" spans="2:36" ht="12.75" customHeight="1" x14ac:dyDescent="0.35">
      <c r="B21" s="3" t="s">
        <v>4</v>
      </c>
      <c r="C21" s="19" t="s">
        <v>4</v>
      </c>
      <c r="D21" s="55"/>
      <c r="E21" s="51">
        <v>111.169</v>
      </c>
      <c r="F21" s="52">
        <v>35.073999999999998</v>
      </c>
      <c r="G21" s="52">
        <v>34.401000000000003</v>
      </c>
      <c r="H21" s="52">
        <v>28.321999999999999</v>
      </c>
      <c r="I21" s="52">
        <v>16.533999999999999</v>
      </c>
      <c r="J21" s="52">
        <v>23.108000000000001</v>
      </c>
      <c r="K21" s="52">
        <v>31.123999999999999</v>
      </c>
      <c r="L21" s="52">
        <v>33.790999999999997</v>
      </c>
      <c r="M21" s="52">
        <v>34.54</v>
      </c>
      <c r="N21" s="52">
        <v>53.265999999999998</v>
      </c>
      <c r="O21" s="52">
        <v>95.07</v>
      </c>
      <c r="P21" s="52">
        <v>139.28100000000001</v>
      </c>
      <c r="Q21" s="52">
        <v>191.322</v>
      </c>
      <c r="R21" s="52">
        <v>176.9</v>
      </c>
      <c r="S21" s="49">
        <f t="shared" si="0"/>
        <v>-7.538077168334012E-2</v>
      </c>
      <c r="T21" s="51">
        <v>-96.32</v>
      </c>
      <c r="U21" s="52">
        <v>-24.184999999999999</v>
      </c>
      <c r="V21" s="52">
        <v>-76.613</v>
      </c>
      <c r="W21" s="52">
        <v>7.0209999999999999</v>
      </c>
      <c r="X21" s="52">
        <v>6.6429999999999998</v>
      </c>
      <c r="Y21" s="52">
        <v>7.0190000000000001</v>
      </c>
      <c r="Z21" s="52">
        <v>15.010999999999999</v>
      </c>
      <c r="AA21" s="52">
        <v>21.346</v>
      </c>
      <c r="AB21" s="52">
        <v>23.870999999999999</v>
      </c>
      <c r="AC21" s="52">
        <v>30.414000000000001</v>
      </c>
      <c r="AD21" s="52">
        <v>48.034999999999997</v>
      </c>
      <c r="AE21" s="52">
        <v>90.048000000000002</v>
      </c>
      <c r="AF21" s="52">
        <v>107.514</v>
      </c>
      <c r="AG21" s="52">
        <v>88.6</v>
      </c>
      <c r="AH21" s="49">
        <f t="shared" ref="AH21:AH24" si="4">IFERROR(IF(AG21/AF21-1&gt;1,"*",IF(AG21/AF21-1&lt;-1,"*",IF(AF21&gt;0,IF(AG21&lt;0,"*",AG21/AF21-1),IF(AG21&gt;0,"*",(AG21/AF21-1)*-1)))),"")</f>
        <v>-0.17592127536878921</v>
      </c>
      <c r="AI21" s="73"/>
    </row>
    <row r="22" spans="2:36" ht="12.75" customHeight="1" x14ac:dyDescent="0.35">
      <c r="B22" s="3" t="s">
        <v>199</v>
      </c>
      <c r="C22" s="89" t="s">
        <v>199</v>
      </c>
      <c r="D22" s="55"/>
      <c r="E22" s="51">
        <v>0</v>
      </c>
      <c r="F22" s="52">
        <v>0</v>
      </c>
      <c r="G22" s="52">
        <v>0</v>
      </c>
      <c r="H22" s="52">
        <v>0</v>
      </c>
      <c r="I22" s="52">
        <v>0</v>
      </c>
      <c r="J22" s="52">
        <v>0</v>
      </c>
      <c r="K22" s="52">
        <v>0</v>
      </c>
      <c r="L22" s="52">
        <v>0</v>
      </c>
      <c r="M22" s="52">
        <v>0</v>
      </c>
      <c r="N22" s="52">
        <v>235.64599999999999</v>
      </c>
      <c r="O22" s="52">
        <v>346.51400000000001</v>
      </c>
      <c r="P22" s="52">
        <v>568.19600000000003</v>
      </c>
      <c r="Q22" s="52">
        <v>249.53</v>
      </c>
      <c r="R22" s="52">
        <v>326.3</v>
      </c>
      <c r="S22" s="49">
        <f t="shared" si="0"/>
        <v>0.3076583977878411</v>
      </c>
      <c r="T22" s="51">
        <v>0</v>
      </c>
      <c r="U22" s="52">
        <v>0</v>
      </c>
      <c r="V22" s="52">
        <v>0</v>
      </c>
      <c r="W22" s="52">
        <v>0</v>
      </c>
      <c r="X22" s="52">
        <v>0</v>
      </c>
      <c r="Y22" s="52">
        <v>0</v>
      </c>
      <c r="Z22" s="52">
        <v>0</v>
      </c>
      <c r="AA22" s="52">
        <v>0</v>
      </c>
      <c r="AB22" s="52">
        <v>1.3380000000000001</v>
      </c>
      <c r="AC22" s="52">
        <v>-4.9180000000000001</v>
      </c>
      <c r="AD22" s="52">
        <v>-1.125</v>
      </c>
      <c r="AE22" s="52">
        <v>13.087999999999999</v>
      </c>
      <c r="AF22" s="52">
        <v>-23.375</v>
      </c>
      <c r="AG22" s="52">
        <v>-205.8</v>
      </c>
      <c r="AH22" s="49" t="str">
        <f t="shared" si="4"/>
        <v>*</v>
      </c>
      <c r="AI22" s="73"/>
    </row>
    <row r="23" spans="2:36" ht="12.75" customHeight="1" x14ac:dyDescent="0.35">
      <c r="B23" s="3" t="s">
        <v>215</v>
      </c>
      <c r="C23" s="89" t="s">
        <v>215</v>
      </c>
      <c r="D23" s="55"/>
      <c r="E23" s="51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2">
        <v>0</v>
      </c>
      <c r="M23" s="52">
        <v>0</v>
      </c>
      <c r="N23" s="52">
        <v>1768.6869999999999</v>
      </c>
      <c r="O23" s="52">
        <v>2472.4560000000001</v>
      </c>
      <c r="P23" s="52">
        <v>4351</v>
      </c>
      <c r="Q23" s="52">
        <v>3547</v>
      </c>
      <c r="R23" s="52">
        <v>3048</v>
      </c>
      <c r="S23" s="49">
        <f t="shared" si="0"/>
        <v>-0.1406822667042571</v>
      </c>
      <c r="T23" s="51">
        <v>0</v>
      </c>
      <c r="U23" s="52">
        <v>0</v>
      </c>
      <c r="V23" s="52">
        <v>0</v>
      </c>
      <c r="W23" s="52">
        <v>0</v>
      </c>
      <c r="X23" s="52">
        <v>0</v>
      </c>
      <c r="Y23" s="52">
        <v>0</v>
      </c>
      <c r="Z23" s="52">
        <v>0</v>
      </c>
      <c r="AA23" s="52">
        <v>0</v>
      </c>
      <c r="AB23" s="52">
        <v>0</v>
      </c>
      <c r="AC23" s="52">
        <v>205.53299999999999</v>
      </c>
      <c r="AD23" s="52">
        <v>363.03800000000001</v>
      </c>
      <c r="AE23" s="52">
        <v>758.69799999999998</v>
      </c>
      <c r="AF23" s="52">
        <v>524.11400000000003</v>
      </c>
      <c r="AG23" s="52">
        <v>357</v>
      </c>
      <c r="AH23" s="49">
        <f t="shared" si="4"/>
        <v>-0.31885047909424291</v>
      </c>
      <c r="AI23" s="73"/>
    </row>
    <row r="24" spans="2:36" ht="12.75" customHeight="1" x14ac:dyDescent="0.35">
      <c r="B24" s="3" t="s">
        <v>216</v>
      </c>
      <c r="C24" s="19" t="s">
        <v>216</v>
      </c>
      <c r="D24" s="55"/>
      <c r="E24" s="51">
        <v>0</v>
      </c>
      <c r="F24" s="52">
        <v>0</v>
      </c>
      <c r="G24" s="52">
        <v>0</v>
      </c>
      <c r="H24" s="52">
        <v>0</v>
      </c>
      <c r="I24" s="52">
        <v>0</v>
      </c>
      <c r="J24" s="52">
        <v>0</v>
      </c>
      <c r="K24" s="52">
        <v>0</v>
      </c>
      <c r="L24" s="52">
        <v>0</v>
      </c>
      <c r="M24" s="52">
        <v>0</v>
      </c>
      <c r="N24" s="52">
        <v>33.326000000000001</v>
      </c>
      <c r="O24" s="52">
        <v>39.927</v>
      </c>
      <c r="P24" s="52">
        <v>72.885999999999996</v>
      </c>
      <c r="Q24" s="52">
        <v>64.010000000000005</v>
      </c>
      <c r="R24" s="52">
        <v>81.7</v>
      </c>
      <c r="S24" s="49">
        <f t="shared" si="0"/>
        <v>0.27636306827058266</v>
      </c>
      <c r="T24" s="51">
        <v>0</v>
      </c>
      <c r="U24" s="52">
        <v>0</v>
      </c>
      <c r="V24" s="52">
        <v>0</v>
      </c>
      <c r="W24" s="52">
        <v>0</v>
      </c>
      <c r="X24" s="52">
        <v>0</v>
      </c>
      <c r="Y24" s="52">
        <v>0</v>
      </c>
      <c r="Z24" s="52">
        <v>0</v>
      </c>
      <c r="AA24" s="52">
        <v>0</v>
      </c>
      <c r="AB24" s="52">
        <v>0</v>
      </c>
      <c r="AC24" s="52">
        <v>3.4569999999999999</v>
      </c>
      <c r="AD24" s="52">
        <v>6.0579999999999998</v>
      </c>
      <c r="AE24" s="52">
        <v>16.878</v>
      </c>
      <c r="AF24" s="52">
        <v>11.009</v>
      </c>
      <c r="AG24" s="52">
        <v>9.6999999999999993</v>
      </c>
      <c r="AH24" s="49">
        <f t="shared" si="4"/>
        <v>-0.1189027159596695</v>
      </c>
      <c r="AI24" s="73"/>
    </row>
    <row r="25" spans="2:36" ht="12.75" customHeight="1" x14ac:dyDescent="0.35">
      <c r="B25" s="4" t="s">
        <v>255</v>
      </c>
      <c r="C25" s="20" t="s">
        <v>225</v>
      </c>
      <c r="D25" s="55"/>
      <c r="E25" s="56"/>
      <c r="F25" s="57"/>
      <c r="G25" s="57"/>
      <c r="H25" s="57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128"/>
      <c r="T25" s="56"/>
      <c r="U25" s="57" t="s">
        <v>253</v>
      </c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9"/>
      <c r="AI25" s="73"/>
    </row>
    <row r="26" spans="2:36" ht="12.75" customHeight="1" x14ac:dyDescent="0.35">
      <c r="B26" s="2" t="s">
        <v>256</v>
      </c>
      <c r="C26" s="18" t="s">
        <v>274</v>
      </c>
      <c r="D26" s="55"/>
      <c r="E26" s="51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127"/>
      <c r="T26" s="51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49"/>
      <c r="AI26" s="73"/>
    </row>
    <row r="27" spans="2:36" ht="12.75" customHeight="1" x14ac:dyDescent="0.35">
      <c r="B27" s="3" t="s">
        <v>257</v>
      </c>
      <c r="C27" s="19" t="s">
        <v>257</v>
      </c>
      <c r="D27" s="55"/>
      <c r="E27" s="51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>
        <v>580.70000000000005</v>
      </c>
      <c r="R27" s="52">
        <v>702.5</v>
      </c>
      <c r="S27" s="49">
        <f t="shared" ref="S27:S28" si="5">IFERROR(IF(R27/Q27-1&gt;1,"*",IF(R27/Q27-1&lt;-1,"*",IF(Q27&gt;0,IF(R27&lt;0,"*",R27/Q27-1),IF(R27&gt;0,"*",(R27/Q27-1)*-1)))),"")</f>
        <v>0.20974685724126041</v>
      </c>
      <c r="T27" s="51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>
        <v>31.7</v>
      </c>
      <c r="AG27" s="52">
        <v>42.2</v>
      </c>
      <c r="AH27" s="49">
        <f t="shared" ref="AH27" si="6">IFERROR(IF(AG27/AF27-1&gt;1,"*",IF(AG27/AF27-1&lt;-1,"*",IF(AF27&gt;0,IF(AG27&lt;0,"*",AG27/AF27-1),IF(AG27&gt;0,"*",(AG27/AF27-1)*-1)))),"")</f>
        <v>0.33123028391167209</v>
      </c>
      <c r="AI27" s="73"/>
    </row>
    <row r="28" spans="2:36" ht="12.75" customHeight="1" x14ac:dyDescent="0.35">
      <c r="B28" s="6" t="s">
        <v>127</v>
      </c>
      <c r="C28" s="21" t="s">
        <v>126</v>
      </c>
      <c r="D28" s="60"/>
      <c r="E28" s="61">
        <f>SUM(E10:E27)</f>
        <v>137341.848</v>
      </c>
      <c r="F28" s="62">
        <f>SUM(F10:F27)</f>
        <v>151626.35800000001</v>
      </c>
      <c r="G28" s="62">
        <f t="shared" ref="G28:R28" si="7">SUM(G10:G27)</f>
        <v>125826.11799999999</v>
      </c>
      <c r="H28" s="62">
        <f t="shared" si="7"/>
        <v>124151.42600000002</v>
      </c>
      <c r="I28" s="62">
        <f t="shared" si="7"/>
        <v>119631.83099999999</v>
      </c>
      <c r="J28" s="62">
        <f t="shared" si="7"/>
        <v>106842.47899999999</v>
      </c>
      <c r="K28" s="62">
        <f t="shared" si="7"/>
        <v>119697.31099999999</v>
      </c>
      <c r="L28" s="62">
        <f t="shared" si="7"/>
        <v>133131.20599999998</v>
      </c>
      <c r="M28" s="62">
        <f t="shared" si="7"/>
        <v>130092.859</v>
      </c>
      <c r="N28" s="62">
        <f t="shared" si="7"/>
        <v>104660.21</v>
      </c>
      <c r="O28" s="62">
        <f t="shared" si="7"/>
        <v>139175.122</v>
      </c>
      <c r="P28" s="62">
        <f t="shared" si="7"/>
        <v>206452.41399999999</v>
      </c>
      <c r="Q28" s="62">
        <f t="shared" si="7"/>
        <v>165616.23899999997</v>
      </c>
      <c r="R28" s="62">
        <f t="shared" si="7"/>
        <v>150996.40000000002</v>
      </c>
      <c r="S28" s="65">
        <f t="shared" si="5"/>
        <v>-8.8275395506354659E-2</v>
      </c>
      <c r="T28" s="62">
        <f>SUM(T10:T27)</f>
        <v>9161.5370000000003</v>
      </c>
      <c r="U28" s="62">
        <f>SUM(U10:U27)</f>
        <v>9077.9</v>
      </c>
      <c r="V28" s="62">
        <f t="shared" ref="V28:AG28" si="8">SUM(V10:V27)</f>
        <v>6947.4430000000002</v>
      </c>
      <c r="W28" s="62">
        <f t="shared" si="8"/>
        <v>9870.6119999999992</v>
      </c>
      <c r="X28" s="62">
        <f t="shared" si="8"/>
        <v>4583.2830000000004</v>
      </c>
      <c r="Y28" s="62">
        <f t="shared" si="8"/>
        <v>8228.7179999999989</v>
      </c>
      <c r="Z28" s="62">
        <f t="shared" si="8"/>
        <v>8932.4140000000007</v>
      </c>
      <c r="AA28" s="62">
        <f t="shared" si="8"/>
        <v>5137.3979999999992</v>
      </c>
      <c r="AB28" s="62">
        <f t="shared" si="8"/>
        <v>2421.4290000000001</v>
      </c>
      <c r="AC28" s="62">
        <f t="shared" si="8"/>
        <v>2709.69</v>
      </c>
      <c r="AD28" s="62">
        <f t="shared" si="8"/>
        <v>10552.677000000001</v>
      </c>
      <c r="AE28" s="62">
        <f t="shared" si="8"/>
        <v>14712.888000000001</v>
      </c>
      <c r="AF28" s="62">
        <f>SUM(AF10:AF27)</f>
        <v>12402.492</v>
      </c>
      <c r="AG28" s="62">
        <f t="shared" si="8"/>
        <v>11610.200000000003</v>
      </c>
      <c r="AH28" s="65">
        <f>IFERROR(IF(AG28/AF28-1&gt;1,"*",IF(AG28/AF28-1&lt;-1,"*",IF(AF28&gt;0,IF(AG28&lt;0,"*",AG28/AF28-1),IF(AG28&gt;0,"*",(AG28/AF28-1)*-1)))),"")</f>
        <v>-6.3881677972458917E-2</v>
      </c>
      <c r="AI28" s="73"/>
    </row>
    <row r="29" spans="2:36" s="86" customFormat="1" ht="13.75" customHeight="1" x14ac:dyDescent="0.35">
      <c r="B29" s="7" t="s">
        <v>133</v>
      </c>
      <c r="C29" s="22" t="s">
        <v>104</v>
      </c>
      <c r="D29" s="50"/>
      <c r="E29" s="46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129"/>
      <c r="T29" s="46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49" t="s">
        <v>253</v>
      </c>
      <c r="AI29" s="73"/>
    </row>
    <row r="30" spans="2:36" s="86" customFormat="1" ht="24" customHeight="1" x14ac:dyDescent="0.35">
      <c r="B30" s="8" t="s">
        <v>60</v>
      </c>
      <c r="C30" s="18" t="s">
        <v>75</v>
      </c>
      <c r="D30" s="50"/>
      <c r="E30" s="46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130"/>
      <c r="T30" s="46"/>
      <c r="U30" s="47"/>
      <c r="V30" s="47"/>
      <c r="W30" s="47"/>
      <c r="X30" s="52"/>
      <c r="Y30" s="52"/>
      <c r="Z30" s="52"/>
      <c r="AA30" s="52"/>
      <c r="AB30" s="52"/>
      <c r="AC30" s="47"/>
      <c r="AD30" s="47"/>
      <c r="AE30" s="47"/>
      <c r="AF30" s="47"/>
      <c r="AG30" s="47"/>
      <c r="AH30" s="49" t="s">
        <v>253</v>
      </c>
      <c r="AI30" s="104"/>
    </row>
    <row r="31" spans="2:36" s="86" customFormat="1" x14ac:dyDescent="0.35">
      <c r="B31" s="3" t="s">
        <v>5</v>
      </c>
      <c r="C31" s="19" t="s">
        <v>5</v>
      </c>
      <c r="D31" s="55"/>
      <c r="E31" s="51">
        <v>4672.2439999999997</v>
      </c>
      <c r="F31" s="52">
        <v>4554.6880000000001</v>
      </c>
      <c r="G31" s="52">
        <v>3966.2779999999998</v>
      </c>
      <c r="H31" s="52">
        <v>4380.2889999999998</v>
      </c>
      <c r="I31" s="52">
        <v>4221.4260000000004</v>
      </c>
      <c r="J31" s="52">
        <v>3968.143</v>
      </c>
      <c r="K31" s="52">
        <v>4626.8549999999996</v>
      </c>
      <c r="L31" s="52">
        <v>5010.777</v>
      </c>
      <c r="M31" s="52">
        <v>4753.8779999999997</v>
      </c>
      <c r="N31" s="52">
        <v>4668.4880000000003</v>
      </c>
      <c r="O31" s="52">
        <v>6705.7389999999996</v>
      </c>
      <c r="P31" s="52">
        <v>8688.4940000000006</v>
      </c>
      <c r="Q31" s="52">
        <v>6607.9780000000001</v>
      </c>
      <c r="R31" s="52">
        <v>5413.1</v>
      </c>
      <c r="S31" s="49">
        <f t="shared" ref="S31:S47" si="9">IFERROR(IF(R31/Q31-1&gt;1,"*",IF(R31/Q31-1&lt;-1,"*",IF(Q31&gt;0,IF(R31&lt;0,"*",R31/Q31-1),IF(R31&gt;0,"*",(R31/Q31-1)*-1)))),"")</f>
        <v>-0.18082354390405053</v>
      </c>
      <c r="T31" s="51">
        <v>73.725999999999999</v>
      </c>
      <c r="U31" s="52">
        <v>-21.780999999999999</v>
      </c>
      <c r="V31" s="52">
        <v>22.068000000000001</v>
      </c>
      <c r="W31" s="52">
        <v>136.32900000000001</v>
      </c>
      <c r="X31" s="52">
        <v>42.890999999999998</v>
      </c>
      <c r="Y31" s="52">
        <v>80.319999999999993</v>
      </c>
      <c r="Z31" s="52">
        <v>234.14400000000001</v>
      </c>
      <c r="AA31" s="52">
        <v>237.08600000000001</v>
      </c>
      <c r="AB31" s="52">
        <v>-59.545000000000002</v>
      </c>
      <c r="AC31" s="52">
        <v>49.048999999999999</v>
      </c>
      <c r="AD31" s="52">
        <v>571.88199999999995</v>
      </c>
      <c r="AE31" s="52">
        <v>556.05399999999997</v>
      </c>
      <c r="AF31" s="52">
        <v>228.12799999999999</v>
      </c>
      <c r="AG31" s="52">
        <v>224.9</v>
      </c>
      <c r="AH31" s="49">
        <f t="shared" ref="AH31:AH47" si="10">IFERROR(IF(AG31/AF31-1&gt;1,"*",IF(AG31/AF31-1&lt;-1,"*",IF(AF31&gt;0,IF(AG31&lt;0,"*",AG31/AF31-1),IF(AG31&gt;0,"*",(AG31/AF31-1)*-1)))),"")</f>
        <v>-1.4149950904755126E-2</v>
      </c>
      <c r="AI31" s="73"/>
      <c r="AJ31" s="75"/>
    </row>
    <row r="32" spans="2:36" ht="12.75" customHeight="1" x14ac:dyDescent="0.35">
      <c r="B32" s="3" t="s">
        <v>55</v>
      </c>
      <c r="C32" s="19" t="s">
        <v>55</v>
      </c>
      <c r="D32" s="55"/>
      <c r="E32" s="51">
        <v>1833.2170000000001</v>
      </c>
      <c r="F32" s="52">
        <v>1645.7049999999999</v>
      </c>
      <c r="G32" s="52">
        <v>1722.548</v>
      </c>
      <c r="H32" s="52">
        <v>2209.5160000000001</v>
      </c>
      <c r="I32" s="52">
        <v>2631.52</v>
      </c>
      <c r="J32" s="52">
        <v>2879.0419999999999</v>
      </c>
      <c r="K32" s="52">
        <v>2842.5659999999998</v>
      </c>
      <c r="L32" s="52">
        <v>3029.4949999999999</v>
      </c>
      <c r="M32" s="52">
        <v>3461.0520000000001</v>
      </c>
      <c r="N32" s="52">
        <v>2882.4940000000001</v>
      </c>
      <c r="O32" s="52">
        <v>3269.1109999999999</v>
      </c>
      <c r="P32" s="52">
        <v>3838.6060000000002</v>
      </c>
      <c r="Q32" s="52">
        <v>3959.4789999999998</v>
      </c>
      <c r="R32" s="52">
        <v>3960.6</v>
      </c>
      <c r="S32" s="49">
        <f t="shared" si="9"/>
        <v>2.8311805669378742E-4</v>
      </c>
      <c r="T32" s="51">
        <v>60.576999999999998</v>
      </c>
      <c r="U32" s="52">
        <v>61.027999999999999</v>
      </c>
      <c r="V32" s="52">
        <v>60.125</v>
      </c>
      <c r="W32" s="52">
        <v>81.048000000000002</v>
      </c>
      <c r="X32" s="52">
        <v>129.06399999999999</v>
      </c>
      <c r="Y32" s="52">
        <v>162.35</v>
      </c>
      <c r="Z32" s="52">
        <v>215.40799999999999</v>
      </c>
      <c r="AA32" s="52">
        <v>396.75400000000002</v>
      </c>
      <c r="AB32" s="52">
        <v>287.47500000000002</v>
      </c>
      <c r="AC32" s="52">
        <v>185.22499999999999</v>
      </c>
      <c r="AD32" s="52">
        <v>267.54399999999998</v>
      </c>
      <c r="AE32" s="52">
        <v>300.12</v>
      </c>
      <c r="AF32" s="52">
        <v>320.17500000000001</v>
      </c>
      <c r="AG32" s="52">
        <v>325.7</v>
      </c>
      <c r="AH32" s="49">
        <f t="shared" si="10"/>
        <v>1.7256188022175323E-2</v>
      </c>
      <c r="AI32" s="73"/>
    </row>
    <row r="33" spans="2:41" ht="12.75" customHeight="1" x14ac:dyDescent="0.35">
      <c r="B33" s="3" t="s">
        <v>61</v>
      </c>
      <c r="C33" s="19" t="s">
        <v>61</v>
      </c>
      <c r="D33" s="55"/>
      <c r="E33" s="51">
        <v>71.747</v>
      </c>
      <c r="F33" s="52">
        <v>55.956000000000003</v>
      </c>
      <c r="G33" s="52">
        <v>57.8</v>
      </c>
      <c r="H33" s="52">
        <v>62.058</v>
      </c>
      <c r="I33" s="52">
        <v>77.814999999999998</v>
      </c>
      <c r="J33" s="52">
        <v>94.694999999999993</v>
      </c>
      <c r="K33" s="52">
        <v>103.85899999999999</v>
      </c>
      <c r="L33" s="52">
        <v>114.899</v>
      </c>
      <c r="M33" s="52">
        <v>114.39100000000001</v>
      </c>
      <c r="N33" s="52">
        <v>90.879000000000005</v>
      </c>
      <c r="O33" s="52">
        <v>85.513999999999996</v>
      </c>
      <c r="P33" s="52">
        <v>113.3565</v>
      </c>
      <c r="Q33" s="52">
        <v>96.794539999999998</v>
      </c>
      <c r="R33" s="52">
        <v>87.1</v>
      </c>
      <c r="S33" s="49">
        <f t="shared" si="9"/>
        <v>-0.10015585589848353</v>
      </c>
      <c r="T33" s="51">
        <v>3.6280000000000001</v>
      </c>
      <c r="U33" s="52">
        <v>0.25800000000000001</v>
      </c>
      <c r="V33" s="52">
        <v>2.516</v>
      </c>
      <c r="W33" s="52">
        <v>3.976</v>
      </c>
      <c r="X33" s="52">
        <v>6.7249999999999996</v>
      </c>
      <c r="Y33" s="52">
        <v>10.49</v>
      </c>
      <c r="Z33" s="52">
        <v>8.9290000000000003</v>
      </c>
      <c r="AA33" s="52">
        <v>9.1989999999999998</v>
      </c>
      <c r="AB33" s="52">
        <v>8.7309999999999999</v>
      </c>
      <c r="AC33" s="52">
        <v>5.9560000000000004</v>
      </c>
      <c r="AD33" s="52">
        <v>-1.4770000000000001</v>
      </c>
      <c r="AE33" s="52">
        <v>3.1520000000000001</v>
      </c>
      <c r="AF33" s="52">
        <v>3.2269999999999999</v>
      </c>
      <c r="AG33" s="52">
        <v>1.9</v>
      </c>
      <c r="AH33" s="49">
        <f t="shared" si="10"/>
        <v>-0.41121784939572359</v>
      </c>
      <c r="AI33" s="73"/>
    </row>
    <row r="34" spans="2:41" ht="12.75" customHeight="1" x14ac:dyDescent="0.35">
      <c r="B34" s="3" t="s">
        <v>6</v>
      </c>
      <c r="C34" s="19" t="s">
        <v>6</v>
      </c>
      <c r="D34" s="55"/>
      <c r="E34" s="51">
        <v>486.60199999999998</v>
      </c>
      <c r="F34" s="52">
        <v>532.41999999999996</v>
      </c>
      <c r="G34" s="52">
        <v>554.149</v>
      </c>
      <c r="H34" s="52">
        <v>546.65</v>
      </c>
      <c r="I34" s="52">
        <v>533.41499999999996</v>
      </c>
      <c r="J34" s="52">
        <v>494.029</v>
      </c>
      <c r="K34" s="52">
        <v>490.36099999999999</v>
      </c>
      <c r="L34" s="52">
        <v>622.12199999999996</v>
      </c>
      <c r="M34" s="52">
        <v>613.54499999999996</v>
      </c>
      <c r="N34" s="52">
        <v>460.53</v>
      </c>
      <c r="O34" s="52">
        <v>341.86099999999999</v>
      </c>
      <c r="P34" s="52">
        <v>708.447</v>
      </c>
      <c r="Q34" s="52">
        <v>851.42</v>
      </c>
      <c r="R34" s="52">
        <v>766.49</v>
      </c>
      <c r="S34" s="49">
        <f t="shared" si="9"/>
        <v>-9.9751004204740257E-2</v>
      </c>
      <c r="T34" s="51">
        <v>3.6549999999999998</v>
      </c>
      <c r="U34" s="52">
        <v>11.863</v>
      </c>
      <c r="V34" s="52">
        <v>15.013999999999999</v>
      </c>
      <c r="W34" s="52">
        <v>23.760999999999999</v>
      </c>
      <c r="X34" s="52">
        <v>8.4130000000000003</v>
      </c>
      <c r="Y34" s="52">
        <v>0.50700000000000001</v>
      </c>
      <c r="Z34" s="52">
        <v>-19.71</v>
      </c>
      <c r="AA34" s="52">
        <v>17.385000000000002</v>
      </c>
      <c r="AB34" s="52">
        <v>11.148999999999999</v>
      </c>
      <c r="AC34" s="52">
        <v>-25.303000000000001</v>
      </c>
      <c r="AD34" s="52">
        <v>-32.212000000000003</v>
      </c>
      <c r="AE34" s="52">
        <v>20.234000000000002</v>
      </c>
      <c r="AF34" s="52">
        <v>36.332000000000001</v>
      </c>
      <c r="AG34" s="52">
        <v>22.9</v>
      </c>
      <c r="AH34" s="49">
        <f t="shared" si="10"/>
        <v>-0.36970164042717168</v>
      </c>
      <c r="AI34" s="73"/>
    </row>
    <row r="35" spans="2:41" ht="12.75" customHeight="1" x14ac:dyDescent="0.35">
      <c r="B35" s="3" t="s">
        <v>7</v>
      </c>
      <c r="C35" s="19" t="s">
        <v>7</v>
      </c>
      <c r="D35" s="55"/>
      <c r="E35" s="51">
        <v>499.58100000000002</v>
      </c>
      <c r="F35" s="52">
        <v>464.72699999999998</v>
      </c>
      <c r="G35" s="52">
        <v>350.45100000000002</v>
      </c>
      <c r="H35" s="52">
        <v>407.952</v>
      </c>
      <c r="I35" s="52">
        <v>278.065</v>
      </c>
      <c r="J35" s="52">
        <v>194.928</v>
      </c>
      <c r="K35" s="52">
        <v>312.52100000000002</v>
      </c>
      <c r="L35" s="52">
        <v>342.512</v>
      </c>
      <c r="M35" s="52">
        <v>284.44200000000001</v>
      </c>
      <c r="N35" s="52">
        <v>241.661</v>
      </c>
      <c r="O35" s="52">
        <v>242.994</v>
      </c>
      <c r="P35" s="52">
        <v>513.65200000000004</v>
      </c>
      <c r="Q35" s="52">
        <v>532.85599999999999</v>
      </c>
      <c r="R35" s="52">
        <v>324</v>
      </c>
      <c r="S35" s="49">
        <f t="shared" si="9"/>
        <v>-0.391955800441395</v>
      </c>
      <c r="T35" s="51">
        <v>24.434999999999999</v>
      </c>
      <c r="U35" s="52">
        <v>10.573</v>
      </c>
      <c r="V35" s="52">
        <v>6.6429999999999998</v>
      </c>
      <c r="W35" s="52">
        <v>7.0789999999999997</v>
      </c>
      <c r="X35" s="52">
        <v>-16.187999999999999</v>
      </c>
      <c r="Y35" s="52">
        <v>-50.173999999999999</v>
      </c>
      <c r="Z35" s="52">
        <v>-32.396999999999998</v>
      </c>
      <c r="AA35" s="52">
        <v>-34.427</v>
      </c>
      <c r="AB35" s="52">
        <v>-41.475000000000001</v>
      </c>
      <c r="AC35" s="52">
        <v>-97.905000000000001</v>
      </c>
      <c r="AD35" s="52">
        <v>-64.677000000000007</v>
      </c>
      <c r="AE35" s="52">
        <v>43.497999999999998</v>
      </c>
      <c r="AF35" s="52">
        <v>56.311999999999998</v>
      </c>
      <c r="AG35" s="52">
        <v>28.6</v>
      </c>
      <c r="AH35" s="49">
        <f t="shared" si="10"/>
        <v>-0.49211535729507028</v>
      </c>
      <c r="AI35" s="73"/>
    </row>
    <row r="36" spans="2:41" ht="12.75" customHeight="1" x14ac:dyDescent="0.35">
      <c r="B36" s="3" t="s">
        <v>212</v>
      </c>
      <c r="C36" s="19" t="s">
        <v>212</v>
      </c>
      <c r="D36" s="55"/>
      <c r="E36" s="51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>
        <v>42.39</v>
      </c>
      <c r="N36" s="52">
        <v>39.656999999999996</v>
      </c>
      <c r="O36" s="52">
        <v>48.109000000000002</v>
      </c>
      <c r="P36" s="52">
        <v>50.476190476190482</v>
      </c>
      <c r="Q36" s="52">
        <v>47.7</v>
      </c>
      <c r="R36" s="52">
        <v>47.9</v>
      </c>
      <c r="S36" s="49">
        <f t="shared" si="9"/>
        <v>4.1928721174002703E-3</v>
      </c>
      <c r="T36" s="51">
        <v>0</v>
      </c>
      <c r="U36" s="52">
        <v>0</v>
      </c>
      <c r="V36" s="52">
        <v>0</v>
      </c>
      <c r="W36" s="52">
        <v>0</v>
      </c>
      <c r="X36" s="52">
        <v>0</v>
      </c>
      <c r="Y36" s="52">
        <v>0</v>
      </c>
      <c r="Z36" s="52">
        <v>0</v>
      </c>
      <c r="AA36" s="52">
        <v>0</v>
      </c>
      <c r="AB36" s="52">
        <v>0.81200000000000006</v>
      </c>
      <c r="AC36" s="52">
        <v>0.90600000000000003</v>
      </c>
      <c r="AD36" s="52">
        <v>3.7650000000000001</v>
      </c>
      <c r="AE36" s="52">
        <v>2.7415143603133161</v>
      </c>
      <c r="AF36" s="52">
        <v>2.1</v>
      </c>
      <c r="AG36" s="52">
        <v>2.4</v>
      </c>
      <c r="AH36" s="49">
        <f t="shared" si="10"/>
        <v>0.14285714285714279</v>
      </c>
      <c r="AI36" s="73"/>
    </row>
    <row r="37" spans="2:41" ht="12.75" customHeight="1" x14ac:dyDescent="0.35">
      <c r="B37" s="106" t="s">
        <v>172</v>
      </c>
      <c r="C37" s="19" t="s">
        <v>172</v>
      </c>
      <c r="D37" s="107"/>
      <c r="E37" s="52">
        <v>111110.63219999999</v>
      </c>
      <c r="F37" s="52">
        <v>109190.44500722679</v>
      </c>
      <c r="G37" s="52">
        <v>72074.545454545456</v>
      </c>
      <c r="H37" s="52">
        <v>59874.764000000003</v>
      </c>
      <c r="I37" s="52">
        <v>47341.614000000001</v>
      </c>
      <c r="J37" s="52">
        <v>57251.584000000003</v>
      </c>
      <c r="K37" s="52">
        <v>66294.358706077255</v>
      </c>
      <c r="L37" s="52">
        <v>62981.626828398148</v>
      </c>
      <c r="M37" s="52">
        <v>62981.625999999997</v>
      </c>
      <c r="N37" s="52">
        <v>22989.938562906242</v>
      </c>
      <c r="O37" s="52">
        <v>29975.537747785744</v>
      </c>
      <c r="P37" s="52">
        <v>75971.41</v>
      </c>
      <c r="Q37" s="52">
        <v>63152.36</v>
      </c>
      <c r="R37" s="52">
        <v>57725.4</v>
      </c>
      <c r="S37" s="49">
        <f t="shared" si="9"/>
        <v>-8.5934397384357486E-2</v>
      </c>
      <c r="T37" s="51">
        <v>-4422.6287999999995</v>
      </c>
      <c r="U37" s="52">
        <v>-3497.8985752611138</v>
      </c>
      <c r="V37" s="52">
        <v>-987.27272727272714</v>
      </c>
      <c r="W37" s="52">
        <v>-7482.1090000000004</v>
      </c>
      <c r="X37" s="52">
        <v>1482.9939999999999</v>
      </c>
      <c r="Y37" s="52">
        <v>3807.9360000000001</v>
      </c>
      <c r="Z37" s="52">
        <v>4647.3100000000004</v>
      </c>
      <c r="AA37" s="52">
        <v>-2188.726364609347</v>
      </c>
      <c r="AB37" s="52">
        <v>2188.7263646093502</v>
      </c>
      <c r="AC37" s="52">
        <v>-1494.9692814531209</v>
      </c>
      <c r="AD37" s="52">
        <v>5305.7781526781946</v>
      </c>
      <c r="AE37" s="52">
        <v>8721.1700731295696</v>
      </c>
      <c r="AF37" s="52">
        <v>850</v>
      </c>
      <c r="AG37" s="52">
        <v>1237.9000000000001</v>
      </c>
      <c r="AH37" s="49">
        <f t="shared" si="10"/>
        <v>0.45635294117647063</v>
      </c>
      <c r="AI37" s="73"/>
    </row>
    <row r="38" spans="2:41" ht="12.75" customHeight="1" x14ac:dyDescent="0.35">
      <c r="B38" s="106" t="s">
        <v>213</v>
      </c>
      <c r="C38" s="19" t="s">
        <v>213</v>
      </c>
      <c r="D38" s="107"/>
      <c r="E38" s="52">
        <v>0</v>
      </c>
      <c r="F38" s="52">
        <v>0</v>
      </c>
      <c r="G38" s="52">
        <v>0</v>
      </c>
      <c r="H38" s="52">
        <v>0</v>
      </c>
      <c r="I38" s="52">
        <v>0</v>
      </c>
      <c r="J38" s="52">
        <v>0</v>
      </c>
      <c r="K38" s="52">
        <v>0</v>
      </c>
      <c r="L38" s="52">
        <v>0</v>
      </c>
      <c r="M38" s="52">
        <v>2.34</v>
      </c>
      <c r="N38" s="52">
        <v>1.48</v>
      </c>
      <c r="O38" s="52">
        <v>0.23</v>
      </c>
      <c r="P38" s="52">
        <v>0.32</v>
      </c>
      <c r="Q38" s="52">
        <v>1.054</v>
      </c>
      <c r="R38" s="52">
        <v>3.5459999999999998</v>
      </c>
      <c r="S38" s="49" t="str">
        <f t="shared" si="9"/>
        <v>*</v>
      </c>
      <c r="T38" s="51">
        <v>0</v>
      </c>
      <c r="U38" s="52">
        <v>0</v>
      </c>
      <c r="V38" s="52">
        <v>0</v>
      </c>
      <c r="W38" s="52">
        <v>0</v>
      </c>
      <c r="X38" s="52">
        <v>0</v>
      </c>
      <c r="Y38" s="52">
        <v>0</v>
      </c>
      <c r="Z38" s="52">
        <v>0</v>
      </c>
      <c r="AA38" s="52">
        <v>0</v>
      </c>
      <c r="AB38" s="52">
        <v>-5.68</v>
      </c>
      <c r="AC38" s="52">
        <v>-32.765559611788795</v>
      </c>
      <c r="AD38" s="52">
        <v>-19.043441585828766</v>
      </c>
      <c r="AE38" s="52">
        <v>-0.46200000000000002</v>
      </c>
      <c r="AF38" s="52">
        <v>-0.9</v>
      </c>
      <c r="AG38" s="52">
        <v>-2</v>
      </c>
      <c r="AH38" s="49" t="str">
        <f t="shared" si="10"/>
        <v>*</v>
      </c>
      <c r="AI38" s="73"/>
    </row>
    <row r="39" spans="2:41" ht="12.75" customHeight="1" x14ac:dyDescent="0.35">
      <c r="B39" s="106" t="s">
        <v>242</v>
      </c>
      <c r="C39" s="19" t="s">
        <v>242</v>
      </c>
      <c r="D39" s="107"/>
      <c r="E39" s="52">
        <v>4385.6285534734061</v>
      </c>
      <c r="F39" s="52">
        <v>4268.0893734620486</v>
      </c>
      <c r="G39" s="52">
        <v>4569.8566299451077</v>
      </c>
      <c r="H39" s="52">
        <v>3931.3104463373088</v>
      </c>
      <c r="I39" s="52">
        <v>3555.3517925421165</v>
      </c>
      <c r="J39" s="52">
        <v>4210.5702002650014</v>
      </c>
      <c r="K39" s="52">
        <v>4677</v>
      </c>
      <c r="L39" s="52">
        <v>4240</v>
      </c>
      <c r="M39" s="52">
        <v>4240</v>
      </c>
      <c r="N39" s="52">
        <v>1662.3631021280385</v>
      </c>
      <c r="O39" s="52">
        <v>2065.7950231969635</v>
      </c>
      <c r="P39" s="52">
        <v>8158.4158415841575</v>
      </c>
      <c r="Q39" s="52">
        <v>6592</v>
      </c>
      <c r="R39" s="52">
        <v>6255</v>
      </c>
      <c r="S39" s="49">
        <f t="shared" si="9"/>
        <v>-5.1122572815534006E-2</v>
      </c>
      <c r="T39" s="51">
        <v>-92.530843838728003</v>
      </c>
      <c r="U39" s="52">
        <v>-83.361120575430633</v>
      </c>
      <c r="V39" s="52">
        <v>79.193064546659102</v>
      </c>
      <c r="W39" s="52">
        <v>143.3811273897407</v>
      </c>
      <c r="X39" s="52">
        <v>178.39279803142156</v>
      </c>
      <c r="Y39" s="52">
        <v>300.93364527730461</v>
      </c>
      <c r="Z39" s="52">
        <v>286</v>
      </c>
      <c r="AA39" s="52">
        <v>148</v>
      </c>
      <c r="AB39" s="52">
        <v>148</v>
      </c>
      <c r="AC39" s="52">
        <v>44.519633158222774</v>
      </c>
      <c r="AD39" s="52">
        <v>277.52003374103754</v>
      </c>
      <c r="AE39" s="52">
        <v>624.61538461538476</v>
      </c>
      <c r="AF39" s="52">
        <v>203</v>
      </c>
      <c r="AG39" s="52">
        <v>231</v>
      </c>
      <c r="AH39" s="49">
        <f t="shared" si="10"/>
        <v>0.13793103448275867</v>
      </c>
      <c r="AI39" s="73"/>
    </row>
    <row r="40" spans="2:41" ht="12.75" customHeight="1" x14ac:dyDescent="0.35">
      <c r="B40" s="9" t="s">
        <v>62</v>
      </c>
      <c r="C40" s="18" t="s">
        <v>76</v>
      </c>
      <c r="D40" s="64"/>
      <c r="E40" s="47"/>
      <c r="F40" s="47"/>
      <c r="G40" s="47"/>
      <c r="H40" s="47"/>
      <c r="I40" s="47"/>
      <c r="J40" s="47"/>
      <c r="K40" s="47"/>
      <c r="L40" s="47"/>
      <c r="M40" s="52"/>
      <c r="N40" s="52"/>
      <c r="O40" s="52"/>
      <c r="P40" s="52"/>
      <c r="Q40" s="52"/>
      <c r="R40" s="52"/>
      <c r="S40" s="127"/>
      <c r="T40" s="46"/>
      <c r="U40" s="47"/>
      <c r="V40" s="47"/>
      <c r="W40" s="47"/>
      <c r="X40" s="47"/>
      <c r="Y40" s="47"/>
      <c r="Z40" s="47"/>
      <c r="AA40" s="52"/>
      <c r="AB40" s="52"/>
      <c r="AC40" s="52"/>
      <c r="AD40" s="52"/>
      <c r="AE40" s="52"/>
      <c r="AF40" s="52"/>
      <c r="AG40" s="52"/>
      <c r="AH40" s="49"/>
      <c r="AI40" s="104"/>
    </row>
    <row r="41" spans="2:41" s="86" customFormat="1" x14ac:dyDescent="0.35">
      <c r="B41" s="3" t="s">
        <v>8</v>
      </c>
      <c r="C41" s="19" t="s">
        <v>8</v>
      </c>
      <c r="D41" s="55"/>
      <c r="E41" s="51">
        <v>122.708</v>
      </c>
      <c r="F41" s="52">
        <v>118.46</v>
      </c>
      <c r="G41" s="52">
        <v>115.541</v>
      </c>
      <c r="H41" s="52">
        <v>122.13500000000001</v>
      </c>
      <c r="I41" s="52">
        <v>126.797</v>
      </c>
      <c r="J41" s="52">
        <v>134.45400000000001</v>
      </c>
      <c r="K41" s="52">
        <v>135.03800000000001</v>
      </c>
      <c r="L41" s="52">
        <v>139.30000000000001</v>
      </c>
      <c r="M41" s="52">
        <v>145.815</v>
      </c>
      <c r="N41" s="52">
        <v>114.357</v>
      </c>
      <c r="O41" s="52">
        <v>138.86600000000001</v>
      </c>
      <c r="P41" s="52">
        <v>170.84100000000001</v>
      </c>
      <c r="Q41" s="52">
        <v>192.46899999999999</v>
      </c>
      <c r="R41" s="52">
        <v>199</v>
      </c>
      <c r="S41" s="49">
        <f t="shared" si="9"/>
        <v>3.3932737220019771E-2</v>
      </c>
      <c r="T41" s="51">
        <v>0.40500000000000003</v>
      </c>
      <c r="U41" s="52">
        <v>1.125</v>
      </c>
      <c r="V41" s="52">
        <v>0.17399999999999999</v>
      </c>
      <c r="W41" s="52">
        <v>3.6789999999999998</v>
      </c>
      <c r="X41" s="52">
        <v>7.0869999999999997</v>
      </c>
      <c r="Y41" s="52">
        <v>10.997999999999999</v>
      </c>
      <c r="Z41" s="52">
        <v>12.79</v>
      </c>
      <c r="AA41" s="52">
        <v>15.608000000000001</v>
      </c>
      <c r="AB41" s="52">
        <v>16.076000000000001</v>
      </c>
      <c r="AC41" s="52">
        <v>6.327</v>
      </c>
      <c r="AD41" s="52">
        <v>12.926</v>
      </c>
      <c r="AE41" s="52">
        <v>14.913</v>
      </c>
      <c r="AF41" s="52">
        <v>17.335000000000001</v>
      </c>
      <c r="AG41" s="52">
        <v>18.600000000000001</v>
      </c>
      <c r="AH41" s="49">
        <f t="shared" si="10"/>
        <v>7.2973752523795898E-2</v>
      </c>
      <c r="AI41" s="73"/>
      <c r="AJ41" s="75"/>
      <c r="AK41" s="5"/>
      <c r="AL41" s="5"/>
    </row>
    <row r="42" spans="2:41" ht="12.75" customHeight="1" x14ac:dyDescent="0.35">
      <c r="B42" s="3" t="s">
        <v>258</v>
      </c>
      <c r="C42" s="23" t="s">
        <v>258</v>
      </c>
      <c r="D42" s="5"/>
      <c r="E42" s="51">
        <v>1725.0989999999999</v>
      </c>
      <c r="F42" s="52">
        <v>1721.1859999999999</v>
      </c>
      <c r="G42" s="52">
        <v>1535.24</v>
      </c>
      <c r="H42" s="52">
        <v>1447.1410000000001</v>
      </c>
      <c r="I42" s="52">
        <v>1283.5909999999999</v>
      </c>
      <c r="J42" s="52">
        <v>1318.2</v>
      </c>
      <c r="K42" s="52">
        <v>1477.039</v>
      </c>
      <c r="L42" s="52">
        <v>2048.4189999999999</v>
      </c>
      <c r="M42" s="52">
        <v>2597.6550000000002</v>
      </c>
      <c r="N42" s="52">
        <v>2762.4720000000002</v>
      </c>
      <c r="O42" s="52">
        <v>2942.6849999999999</v>
      </c>
      <c r="P42" s="52">
        <v>3165.47</v>
      </c>
      <c r="Q42" s="52">
        <v>3825.2849999999999</v>
      </c>
      <c r="R42" s="52">
        <v>4211.5</v>
      </c>
      <c r="S42" s="49">
        <f t="shared" si="9"/>
        <v>0.10096371904315626</v>
      </c>
      <c r="T42" s="51">
        <v>146.18199999999999</v>
      </c>
      <c r="U42" s="52">
        <v>99.453999999999994</v>
      </c>
      <c r="V42" s="52">
        <v>90.180999999999997</v>
      </c>
      <c r="W42" s="52">
        <v>59.679000000000002</v>
      </c>
      <c r="X42" s="52">
        <v>41.040999999999997</v>
      </c>
      <c r="Y42" s="52">
        <v>35.012999999999998</v>
      </c>
      <c r="Z42" s="52">
        <v>42.405999999999999</v>
      </c>
      <c r="AA42" s="52">
        <v>43.462000000000003</v>
      </c>
      <c r="AB42" s="52">
        <v>24.745000000000001</v>
      </c>
      <c r="AC42" s="52">
        <v>9.0120000000000005</v>
      </c>
      <c r="AD42" s="52">
        <v>85.92</v>
      </c>
      <c r="AE42" s="52">
        <v>52.188000000000002</v>
      </c>
      <c r="AF42" s="52">
        <v>89.158000000000001</v>
      </c>
      <c r="AG42" s="52">
        <v>103.3</v>
      </c>
      <c r="AH42" s="49">
        <f t="shared" si="10"/>
        <v>0.15861728616613191</v>
      </c>
      <c r="AI42" s="73"/>
      <c r="AJ42" s="76"/>
      <c r="AK42" s="76"/>
      <c r="AL42" s="76"/>
      <c r="AM42" s="76"/>
      <c r="AN42" s="76"/>
      <c r="AO42" s="76"/>
    </row>
    <row r="43" spans="2:41" ht="12.75" customHeight="1" x14ac:dyDescent="0.35">
      <c r="B43" s="3" t="s">
        <v>9</v>
      </c>
      <c r="C43" s="19" t="s">
        <v>9</v>
      </c>
      <c r="D43" s="55"/>
      <c r="E43" s="51">
        <v>1871.508</v>
      </c>
      <c r="F43" s="52">
        <v>1930.712</v>
      </c>
      <c r="G43" s="52">
        <v>1864.174</v>
      </c>
      <c r="H43" s="52">
        <v>1723.7280000000001</v>
      </c>
      <c r="I43" s="52">
        <v>1881.143</v>
      </c>
      <c r="J43" s="52">
        <v>2035.136</v>
      </c>
      <c r="K43" s="52">
        <v>2316.7860000000001</v>
      </c>
      <c r="L43" s="52">
        <v>1059.162</v>
      </c>
      <c r="M43" s="52">
        <v>2453.7260000000001</v>
      </c>
      <c r="N43" s="52">
        <v>2455.9520000000002</v>
      </c>
      <c r="O43" s="52">
        <v>3122.4209999999998</v>
      </c>
      <c r="P43" s="52">
        <v>3613.672</v>
      </c>
      <c r="Q43" s="52">
        <v>3792.9059999999999</v>
      </c>
      <c r="R43" s="52">
        <v>3810.1</v>
      </c>
      <c r="S43" s="49">
        <f t="shared" si="9"/>
        <v>4.5331996100088645E-3</v>
      </c>
      <c r="T43" s="51">
        <v>115.08799999999999</v>
      </c>
      <c r="U43" s="52">
        <v>87.593000000000004</v>
      </c>
      <c r="V43" s="52">
        <v>53.289000000000001</v>
      </c>
      <c r="W43" s="52">
        <v>58.542000000000002</v>
      </c>
      <c r="X43" s="52">
        <v>65.662000000000006</v>
      </c>
      <c r="Y43" s="52">
        <v>68.465000000000003</v>
      </c>
      <c r="Z43" s="52">
        <v>71.227000000000004</v>
      </c>
      <c r="AA43" s="52">
        <v>35.404000000000003</v>
      </c>
      <c r="AB43" s="52">
        <v>126.377</v>
      </c>
      <c r="AC43" s="52">
        <v>78.302999999999997</v>
      </c>
      <c r="AD43" s="52">
        <v>85.882999999999996</v>
      </c>
      <c r="AE43" s="52">
        <v>102.80112044817928</v>
      </c>
      <c r="AF43" s="52">
        <v>110.1</v>
      </c>
      <c r="AG43" s="52">
        <v>-100.1</v>
      </c>
      <c r="AH43" s="49" t="str">
        <f t="shared" si="10"/>
        <v>*</v>
      </c>
      <c r="AI43" s="73"/>
      <c r="AJ43" s="77"/>
      <c r="AK43" s="76"/>
      <c r="AL43" s="76"/>
      <c r="AM43" s="76"/>
      <c r="AN43" s="76"/>
      <c r="AO43" s="76"/>
    </row>
    <row r="44" spans="2:41" ht="12.75" customHeight="1" x14ac:dyDescent="0.35">
      <c r="B44" s="3" t="s">
        <v>176</v>
      </c>
      <c r="C44" s="19" t="s">
        <v>176</v>
      </c>
      <c r="D44" s="55"/>
      <c r="E44" s="51" t="s">
        <v>254</v>
      </c>
      <c r="F44" s="52" t="s">
        <v>254</v>
      </c>
      <c r="G44" s="52" t="s">
        <v>254</v>
      </c>
      <c r="H44" s="52" t="s">
        <v>254</v>
      </c>
      <c r="I44" s="52" t="s">
        <v>254</v>
      </c>
      <c r="J44" s="52">
        <v>7548.9380000000001</v>
      </c>
      <c r="K44" s="52">
        <v>8201.5709999999999</v>
      </c>
      <c r="L44" s="52">
        <v>8547.6380000000008</v>
      </c>
      <c r="M44" s="52">
        <v>9065.1460000000006</v>
      </c>
      <c r="N44" s="52">
        <v>7455.84</v>
      </c>
      <c r="O44" s="52">
        <v>8092.8450000000003</v>
      </c>
      <c r="P44" s="52">
        <v>10726.44</v>
      </c>
      <c r="Q44" s="52">
        <v>12273.72</v>
      </c>
      <c r="R44" s="52">
        <v>12001</v>
      </c>
      <c r="S44" s="49">
        <f t="shared" si="9"/>
        <v>-2.221983229208413E-2</v>
      </c>
      <c r="T44" s="51" t="s">
        <v>254</v>
      </c>
      <c r="U44" s="52" t="s">
        <v>254</v>
      </c>
      <c r="V44" s="52" t="s">
        <v>254</v>
      </c>
      <c r="W44" s="52" t="s">
        <v>254</v>
      </c>
      <c r="X44" s="52" t="s">
        <v>254</v>
      </c>
      <c r="Y44" s="52">
        <v>221.35400000000001</v>
      </c>
      <c r="Z44" s="52">
        <v>239.69200000000001</v>
      </c>
      <c r="AA44" s="52">
        <v>257.69</v>
      </c>
      <c r="AB44" s="52">
        <v>212.27199999999999</v>
      </c>
      <c r="AC44" s="52">
        <v>-151.05500000000001</v>
      </c>
      <c r="AD44" s="52">
        <v>155.376</v>
      </c>
      <c r="AE44" s="52">
        <v>259.96600000000001</v>
      </c>
      <c r="AF44" s="52">
        <v>280.66800000000001</v>
      </c>
      <c r="AG44" s="52">
        <v>188.5</v>
      </c>
      <c r="AH44" s="49">
        <f t="shared" si="10"/>
        <v>-0.3283879886556359</v>
      </c>
      <c r="AI44" s="73"/>
    </row>
    <row r="45" spans="2:41" ht="12.75" customHeight="1" x14ac:dyDescent="0.35">
      <c r="B45" s="3" t="s">
        <v>259</v>
      </c>
      <c r="C45" s="19" t="s">
        <v>259</v>
      </c>
      <c r="D45" s="55"/>
      <c r="E45" s="51">
        <v>63.938000000000002</v>
      </c>
      <c r="F45" s="52">
        <v>31.702999999999999</v>
      </c>
      <c r="G45" s="52">
        <v>54.746000000000002</v>
      </c>
      <c r="H45" s="52">
        <v>55.597000000000001</v>
      </c>
      <c r="I45" s="52">
        <v>55.89</v>
      </c>
      <c r="J45" s="52">
        <v>59.609000000000002</v>
      </c>
      <c r="K45" s="52">
        <v>58.408000000000001</v>
      </c>
      <c r="L45" s="52">
        <v>71.679000000000002</v>
      </c>
      <c r="M45" s="52">
        <v>73.960999999999999</v>
      </c>
      <c r="N45" s="52">
        <v>66.522999999999996</v>
      </c>
      <c r="O45" s="52">
        <v>76.546000000000006</v>
      </c>
      <c r="P45" s="52">
        <v>98.150999999999996</v>
      </c>
      <c r="Q45" s="52">
        <v>109.861</v>
      </c>
      <c r="R45" s="52">
        <v>121.49</v>
      </c>
      <c r="S45" s="49">
        <f t="shared" si="9"/>
        <v>0.10585194017895327</v>
      </c>
      <c r="T45" s="51">
        <v>0.45</v>
      </c>
      <c r="U45" s="52">
        <v>-7.093</v>
      </c>
      <c r="V45" s="52">
        <v>-8.4000000000000005E-2</v>
      </c>
      <c r="W45" s="52">
        <v>1.353</v>
      </c>
      <c r="X45" s="52">
        <v>1.3560000000000001</v>
      </c>
      <c r="Y45" s="52">
        <v>4.109</v>
      </c>
      <c r="Z45" s="52">
        <v>2.2370000000000001</v>
      </c>
      <c r="AA45" s="52">
        <v>7.83</v>
      </c>
      <c r="AB45" s="52">
        <v>8.0500000000000007</v>
      </c>
      <c r="AC45" s="52">
        <v>5.7629999999999999</v>
      </c>
      <c r="AD45" s="52">
        <v>5.5730000000000004</v>
      </c>
      <c r="AE45" s="52">
        <v>9.0380000000000003</v>
      </c>
      <c r="AF45" s="52">
        <v>10.539</v>
      </c>
      <c r="AG45" s="52">
        <v>13.7</v>
      </c>
      <c r="AH45" s="49">
        <f t="shared" si="10"/>
        <v>0.29993358003605652</v>
      </c>
      <c r="AI45" s="73"/>
    </row>
    <row r="46" spans="2:41" ht="12.75" customHeight="1" x14ac:dyDescent="0.35">
      <c r="B46" s="4" t="s">
        <v>226</v>
      </c>
      <c r="C46" s="20" t="s">
        <v>177</v>
      </c>
      <c r="D46" s="55"/>
      <c r="E46" s="56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131"/>
      <c r="T46" s="56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9" t="s">
        <v>253</v>
      </c>
      <c r="AI46" s="104"/>
    </row>
    <row r="47" spans="2:41" ht="12.75" customHeight="1" x14ac:dyDescent="0.35">
      <c r="B47" s="10" t="s">
        <v>115</v>
      </c>
      <c r="C47" s="19" t="s">
        <v>115</v>
      </c>
      <c r="D47" s="55"/>
      <c r="E47" s="51" t="s">
        <v>254</v>
      </c>
      <c r="F47" s="52" t="s">
        <v>254</v>
      </c>
      <c r="G47" s="52" t="s">
        <v>254</v>
      </c>
      <c r="H47" s="52">
        <v>384.31099999999998</v>
      </c>
      <c r="I47" s="52">
        <v>520.69500000000005</v>
      </c>
      <c r="J47" s="52">
        <v>579.77</v>
      </c>
      <c r="K47" s="52">
        <v>384.38200000000001</v>
      </c>
      <c r="L47" s="52">
        <v>324.44900000000001</v>
      </c>
      <c r="M47" s="52">
        <v>401.69499999999999</v>
      </c>
      <c r="N47" s="52">
        <v>487.1</v>
      </c>
      <c r="O47" s="52">
        <v>555.41300000000001</v>
      </c>
      <c r="P47" s="52">
        <v>469.11799999999999</v>
      </c>
      <c r="Q47" s="52">
        <v>651.99599999999998</v>
      </c>
      <c r="R47" s="52">
        <v>669.2</v>
      </c>
      <c r="S47" s="49">
        <f t="shared" si="9"/>
        <v>2.638666494886488E-2</v>
      </c>
      <c r="T47" s="51" t="s">
        <v>254</v>
      </c>
      <c r="U47" s="52" t="s">
        <v>254</v>
      </c>
      <c r="V47" s="52" t="s">
        <v>254</v>
      </c>
      <c r="W47" s="52">
        <v>38.484000000000002</v>
      </c>
      <c r="X47" s="52">
        <v>59.575000000000003</v>
      </c>
      <c r="Y47" s="52">
        <v>61.853999999999999</v>
      </c>
      <c r="Z47" s="52">
        <v>34.302</v>
      </c>
      <c r="AA47" s="52">
        <v>17.707999999999998</v>
      </c>
      <c r="AB47" s="52">
        <v>38.466000000000001</v>
      </c>
      <c r="AC47" s="52">
        <v>-17.446000000000002</v>
      </c>
      <c r="AD47" s="52">
        <v>27.556000000000001</v>
      </c>
      <c r="AE47" s="52">
        <v>1.4410000000000001</v>
      </c>
      <c r="AF47" s="52">
        <v>13.693</v>
      </c>
      <c r="AG47" s="52">
        <v>-106.1</v>
      </c>
      <c r="AH47" s="49" t="str">
        <f t="shared" si="10"/>
        <v>*</v>
      </c>
      <c r="AI47" s="73"/>
    </row>
    <row r="48" spans="2:41" ht="12.75" customHeight="1" x14ac:dyDescent="0.35">
      <c r="B48" s="4" t="s">
        <v>220</v>
      </c>
      <c r="C48" s="20" t="s">
        <v>129</v>
      </c>
      <c r="D48" s="55"/>
      <c r="E48" s="56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131"/>
      <c r="T48" s="56" t="s">
        <v>253</v>
      </c>
      <c r="U48" s="57" t="s">
        <v>253</v>
      </c>
      <c r="V48" s="57" t="s">
        <v>253</v>
      </c>
      <c r="W48" s="57" t="s">
        <v>253</v>
      </c>
      <c r="X48" s="57" t="s">
        <v>253</v>
      </c>
      <c r="Y48" s="57" t="s">
        <v>253</v>
      </c>
      <c r="Z48" s="57" t="s">
        <v>253</v>
      </c>
      <c r="AA48" s="57" t="s">
        <v>253</v>
      </c>
      <c r="AB48" s="57" t="s">
        <v>253</v>
      </c>
      <c r="AC48" s="57" t="s">
        <v>253</v>
      </c>
      <c r="AD48" s="57" t="s">
        <v>253</v>
      </c>
      <c r="AE48" s="57" t="s">
        <v>253</v>
      </c>
      <c r="AF48" s="57" t="s">
        <v>253</v>
      </c>
      <c r="AG48" s="57"/>
      <c r="AH48" s="59" t="s">
        <v>253</v>
      </c>
      <c r="AI48" s="80"/>
    </row>
    <row r="49" spans="2:36" ht="12.75" customHeight="1" x14ac:dyDescent="0.35">
      <c r="B49" s="2" t="s">
        <v>63</v>
      </c>
      <c r="C49" s="18" t="s">
        <v>77</v>
      </c>
      <c r="D49" s="50"/>
      <c r="E49" s="46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130"/>
      <c r="T49" s="46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9" t="s">
        <v>253</v>
      </c>
      <c r="AI49" s="104"/>
    </row>
    <row r="50" spans="2:36" s="86" customFormat="1" ht="12.75" customHeight="1" x14ac:dyDescent="0.35">
      <c r="B50" s="3" t="s">
        <v>56</v>
      </c>
      <c r="C50" s="19" t="s">
        <v>56</v>
      </c>
      <c r="D50" s="55"/>
      <c r="E50" s="51">
        <v>6645.9949999999999</v>
      </c>
      <c r="F50" s="52">
        <v>7015.96</v>
      </c>
      <c r="G50" s="52">
        <v>6271.2079999999996</v>
      </c>
      <c r="H50" s="52">
        <v>6498.5010000000002</v>
      </c>
      <c r="I50" s="52">
        <v>6543.5240000000003</v>
      </c>
      <c r="J50" s="52">
        <v>5977.4189999999999</v>
      </c>
      <c r="K50" s="52">
        <v>7253.9740000000002</v>
      </c>
      <c r="L50" s="52">
        <v>7509.5290000000005</v>
      </c>
      <c r="M50" s="52">
        <v>7190.5889999999999</v>
      </c>
      <c r="N50" s="52">
        <v>6481.9719999999998</v>
      </c>
      <c r="O50" s="52">
        <v>8104.3040000000001</v>
      </c>
      <c r="P50" s="52">
        <v>11195</v>
      </c>
      <c r="Q50" s="52">
        <v>17021</v>
      </c>
      <c r="R50" s="52">
        <v>19190</v>
      </c>
      <c r="S50" s="49">
        <f t="shared" ref="S50:S57" si="11">IFERROR(IF(R50/Q50-1&gt;1,"*",IF(R50/Q50-1&lt;-1,"*",IF(Q50&gt;0,IF(R50&lt;0,"*",R50/Q50-1),IF(R50&gt;0,"*",(R50/Q50-1)*-1)))),"")</f>
        <v>0.12743082075083723</v>
      </c>
      <c r="T50" s="51">
        <v>202.06200000000001</v>
      </c>
      <c r="U50" s="52">
        <v>189.40100000000001</v>
      </c>
      <c r="V50" s="52">
        <v>-1972.3710000000001</v>
      </c>
      <c r="W50" s="52">
        <v>184.94900000000001</v>
      </c>
      <c r="X50" s="52">
        <v>207.32400000000001</v>
      </c>
      <c r="Y50" s="52">
        <v>351.98099999999999</v>
      </c>
      <c r="Z50" s="52">
        <v>220.131</v>
      </c>
      <c r="AA50" s="52">
        <v>328.03</v>
      </c>
      <c r="AB50" s="52">
        <v>351.678</v>
      </c>
      <c r="AC50" s="52">
        <v>387.05200000000002</v>
      </c>
      <c r="AD50" s="52">
        <v>332.048</v>
      </c>
      <c r="AE50" s="52">
        <v>441</v>
      </c>
      <c r="AF50" s="52">
        <v>541</v>
      </c>
      <c r="AG50" s="52">
        <v>422</v>
      </c>
      <c r="AH50" s="49">
        <f t="shared" ref="AH50:AH57" si="12">IFERROR(IF(AG50/AF50-1&gt;1,"*",IF(AG50/AF50-1&lt;-1,"*",IF(AF50&gt;0,IF(AG50&lt;0,"*",AG50/AF50-1),IF(AG50&gt;0,"*",(AG50/AF50-1)*-1)))),"")</f>
        <v>-0.21996303142329021</v>
      </c>
      <c r="AI50" s="73"/>
      <c r="AJ50" s="75"/>
    </row>
    <row r="51" spans="2:36" ht="12.75" customHeight="1" x14ac:dyDescent="0.35">
      <c r="B51" s="3" t="s">
        <v>57</v>
      </c>
      <c r="C51" s="19" t="s">
        <v>57</v>
      </c>
      <c r="D51" s="55"/>
      <c r="E51" s="51">
        <v>28471.883000000002</v>
      </c>
      <c r="F51" s="52">
        <v>38396.178</v>
      </c>
      <c r="G51" s="52">
        <v>35177.951000000001</v>
      </c>
      <c r="H51" s="52">
        <v>34880.86</v>
      </c>
      <c r="I51" s="52">
        <v>33291.309000000001</v>
      </c>
      <c r="J51" s="52">
        <v>31975.212</v>
      </c>
      <c r="K51" s="52">
        <v>34898.213000000003</v>
      </c>
      <c r="L51" s="52">
        <v>36658.516000000003</v>
      </c>
      <c r="M51" s="52">
        <v>39048.873</v>
      </c>
      <c r="N51" s="52">
        <v>29304.697</v>
      </c>
      <c r="O51" s="52">
        <v>27836.657999999999</v>
      </c>
      <c r="P51" s="52">
        <v>33615.230000000003</v>
      </c>
      <c r="Q51" s="52">
        <v>35737.760000000002</v>
      </c>
      <c r="R51" s="52">
        <v>41633.1</v>
      </c>
      <c r="S51" s="49">
        <f t="shared" si="11"/>
        <v>0.1649610943718911</v>
      </c>
      <c r="T51" s="51">
        <v>961.94</v>
      </c>
      <c r="U51" s="52">
        <v>-1927.933</v>
      </c>
      <c r="V51" s="52">
        <v>701.54100000000005</v>
      </c>
      <c r="W51" s="52">
        <v>717.09</v>
      </c>
      <c r="X51" s="52">
        <v>725.322</v>
      </c>
      <c r="Y51" s="52">
        <v>751.01599999999996</v>
      </c>
      <c r="Z51" s="52">
        <v>802.01</v>
      </c>
      <c r="AA51" s="52">
        <v>915.57799999999997</v>
      </c>
      <c r="AB51" s="52">
        <v>962.02700000000004</v>
      </c>
      <c r="AC51" s="52">
        <v>574.005</v>
      </c>
      <c r="AD51" s="52">
        <v>3045.413</v>
      </c>
      <c r="AE51" s="52">
        <v>668.22699999999998</v>
      </c>
      <c r="AF51" s="52">
        <v>780.12300000000005</v>
      </c>
      <c r="AG51" s="52">
        <v>827.6</v>
      </c>
      <c r="AH51" s="49">
        <f t="shared" si="12"/>
        <v>6.0858351824007118E-2</v>
      </c>
      <c r="AI51" s="73"/>
    </row>
    <row r="52" spans="2:36" ht="12.75" customHeight="1" x14ac:dyDescent="0.35">
      <c r="B52" s="3" t="s">
        <v>228</v>
      </c>
      <c r="C52" s="19" t="s">
        <v>148</v>
      </c>
      <c r="D52" s="55"/>
      <c r="E52" s="51">
        <v>65.289000000000001</v>
      </c>
      <c r="F52" s="52">
        <v>53.621000000000002</v>
      </c>
      <c r="G52" s="52">
        <v>41.792999999999999</v>
      </c>
      <c r="H52" s="52">
        <v>39.081000000000003</v>
      </c>
      <c r="I52" s="52">
        <v>33.994999999999997</v>
      </c>
      <c r="J52" s="52">
        <v>18.271000000000001</v>
      </c>
      <c r="K52" s="52">
        <v>13.66</v>
      </c>
      <c r="L52" s="52">
        <v>12.903</v>
      </c>
      <c r="M52" s="52">
        <v>18.292000000000002</v>
      </c>
      <c r="N52" s="52">
        <v>0</v>
      </c>
      <c r="O52" s="52">
        <v>0</v>
      </c>
      <c r="P52" s="52">
        <v>25.392670157068068</v>
      </c>
      <c r="Q52" s="52">
        <v>29.1</v>
      </c>
      <c r="R52" s="52">
        <v>31.5</v>
      </c>
      <c r="S52" s="49">
        <f t="shared" si="11"/>
        <v>8.247422680412364E-2</v>
      </c>
      <c r="T52" s="51">
        <v>-8.4060000000000006</v>
      </c>
      <c r="U52" s="52">
        <v>-13.462</v>
      </c>
      <c r="V52" s="52">
        <v>-9.0549999999999997</v>
      </c>
      <c r="W52" s="52">
        <v>5.0609999999999999</v>
      </c>
      <c r="X52" s="52">
        <v>-12.708</v>
      </c>
      <c r="Y52" s="52">
        <v>-7.3639999999999999</v>
      </c>
      <c r="Z52" s="52">
        <v>5.5570000000000004</v>
      </c>
      <c r="AA52" s="52">
        <v>-0.68100000000000005</v>
      </c>
      <c r="AB52" s="52">
        <v>2.84</v>
      </c>
      <c r="AC52" s="52">
        <v>0</v>
      </c>
      <c r="AD52" s="52">
        <v>0</v>
      </c>
      <c r="AE52" s="52">
        <v>8.2644628099173563</v>
      </c>
      <c r="AF52" s="52">
        <v>1</v>
      </c>
      <c r="AG52" s="52">
        <v>0.6</v>
      </c>
      <c r="AH52" s="49">
        <f t="shared" si="12"/>
        <v>-0.4</v>
      </c>
      <c r="AI52" s="73"/>
    </row>
    <row r="53" spans="2:36" ht="12.75" customHeight="1" x14ac:dyDescent="0.35">
      <c r="B53" s="3" t="s">
        <v>58</v>
      </c>
      <c r="C53" s="19" t="s">
        <v>58</v>
      </c>
      <c r="D53" s="55"/>
      <c r="E53" s="51">
        <v>11896.665000000001</v>
      </c>
      <c r="F53" s="52">
        <v>7429.3490000000002</v>
      </c>
      <c r="G53" s="52">
        <v>6749.9809999999998</v>
      </c>
      <c r="H53" s="52">
        <v>6334.0659999999998</v>
      </c>
      <c r="I53" s="52">
        <v>6476.0240000000003</v>
      </c>
      <c r="J53" s="52">
        <v>5951.5910000000003</v>
      </c>
      <c r="K53" s="52">
        <v>5802.0320000000002</v>
      </c>
      <c r="L53" s="52">
        <v>5989.8050000000003</v>
      </c>
      <c r="M53" s="52">
        <v>6276.2309999999998</v>
      </c>
      <c r="N53" s="52">
        <v>6158.0230000000001</v>
      </c>
      <c r="O53" s="52">
        <v>6659.2830000000004</v>
      </c>
      <c r="P53" s="52">
        <v>7705.6869999999999</v>
      </c>
      <c r="Q53" s="52">
        <v>8217.2999999999993</v>
      </c>
      <c r="R53" s="52">
        <v>9071.4</v>
      </c>
      <c r="S53" s="49">
        <f t="shared" si="11"/>
        <v>0.10393925011865224</v>
      </c>
      <c r="T53" s="51">
        <v>108.248</v>
      </c>
      <c r="U53" s="52">
        <v>-1027.963</v>
      </c>
      <c r="V53" s="52">
        <v>-1506.3050000000001</v>
      </c>
      <c r="W53" s="52">
        <v>-724.29399999999998</v>
      </c>
      <c r="X53" s="52">
        <v>-46.290999999999997</v>
      </c>
      <c r="Y53" s="52">
        <v>-161.57499999999999</v>
      </c>
      <c r="Z53" s="52">
        <v>118.041</v>
      </c>
      <c r="AA53" s="52">
        <v>251.56899999999999</v>
      </c>
      <c r="AB53" s="52">
        <v>266.70400000000001</v>
      </c>
      <c r="AC53" s="52">
        <v>262.17899999999997</v>
      </c>
      <c r="AD53" s="52">
        <v>580.13499999999999</v>
      </c>
      <c r="AE53" s="52">
        <v>315.2</v>
      </c>
      <c r="AF53" s="52">
        <v>589.1</v>
      </c>
      <c r="AG53" s="52">
        <v>429.9</v>
      </c>
      <c r="AH53" s="49">
        <f t="shared" si="12"/>
        <v>-0.27024274316754382</v>
      </c>
      <c r="AI53" s="73"/>
    </row>
    <row r="54" spans="2:36" ht="12.75" customHeight="1" x14ac:dyDescent="0.35">
      <c r="B54" s="3" t="s">
        <v>201</v>
      </c>
      <c r="C54" s="19" t="s">
        <v>201</v>
      </c>
      <c r="D54" s="55"/>
      <c r="E54" s="51">
        <v>7445.78</v>
      </c>
      <c r="F54" s="52">
        <v>7630.2719999999999</v>
      </c>
      <c r="G54" s="52">
        <v>8166.4830000000002</v>
      </c>
      <c r="H54" s="52">
        <v>8802.1689999999999</v>
      </c>
      <c r="I54" s="52">
        <v>9700.5210000000006</v>
      </c>
      <c r="J54" s="52">
        <v>10758.66</v>
      </c>
      <c r="K54" s="52">
        <v>5152.2929999999997</v>
      </c>
      <c r="L54" s="52">
        <v>5989.8</v>
      </c>
      <c r="M54" s="52">
        <v>6053.9089999999997</v>
      </c>
      <c r="N54" s="52">
        <v>6531.7889999999998</v>
      </c>
      <c r="O54" s="52">
        <v>6778.2510000000002</v>
      </c>
      <c r="P54" s="52">
        <v>7551</v>
      </c>
      <c r="Q54" s="52">
        <v>8514</v>
      </c>
      <c r="R54" s="52">
        <v>9147</v>
      </c>
      <c r="S54" s="49">
        <f t="shared" si="11"/>
        <v>7.4348132487667362E-2</v>
      </c>
      <c r="T54" s="51">
        <v>1242.5039999999999</v>
      </c>
      <c r="U54" s="52">
        <v>691.673</v>
      </c>
      <c r="V54" s="52">
        <v>727.24</v>
      </c>
      <c r="W54" s="52">
        <v>401.976</v>
      </c>
      <c r="X54" s="52">
        <v>719.88099999999997</v>
      </c>
      <c r="Y54" s="52">
        <v>376.24299999999999</v>
      </c>
      <c r="Z54" s="52">
        <v>453.86200000000002</v>
      </c>
      <c r="AA54" s="52">
        <v>251.6</v>
      </c>
      <c r="AB54" s="52">
        <v>268.05900000000003</v>
      </c>
      <c r="AC54" s="52">
        <v>-423.803</v>
      </c>
      <c r="AD54" s="52">
        <v>1197.1369999999999</v>
      </c>
      <c r="AE54" s="52">
        <v>185</v>
      </c>
      <c r="AF54" s="52">
        <v>460</v>
      </c>
      <c r="AG54" s="52">
        <v>3239</v>
      </c>
      <c r="AH54" s="49" t="str">
        <f t="shared" si="12"/>
        <v>*</v>
      </c>
      <c r="AI54" s="73"/>
    </row>
    <row r="55" spans="2:36" ht="12.75" customHeight="1" x14ac:dyDescent="0.35">
      <c r="B55" s="3" t="s">
        <v>229</v>
      </c>
      <c r="C55" s="19" t="s">
        <v>229</v>
      </c>
      <c r="D55" s="55"/>
      <c r="E55" s="51">
        <v>752.23199999999997</v>
      </c>
      <c r="F55" s="52">
        <v>655.70500000000004</v>
      </c>
      <c r="G55" s="52">
        <v>525.96400000000006</v>
      </c>
      <c r="H55" s="52">
        <v>465.08199999999999</v>
      </c>
      <c r="I55" s="52">
        <v>536.09900000000005</v>
      </c>
      <c r="J55" s="52">
        <v>613.39400000000001</v>
      </c>
      <c r="K55" s="52">
        <v>682.86800000000005</v>
      </c>
      <c r="L55" s="52">
        <v>758.423</v>
      </c>
      <c r="M55" s="52">
        <v>958.24900000000002</v>
      </c>
      <c r="N55" s="52">
        <v>961.98099999999999</v>
      </c>
      <c r="O55" s="52">
        <v>927.68700000000001</v>
      </c>
      <c r="P55" s="52">
        <v>1092.213</v>
      </c>
      <c r="Q55" s="52">
        <v>1335.835</v>
      </c>
      <c r="R55" s="52">
        <v>1557.8</v>
      </c>
      <c r="S55" s="49">
        <f t="shared" si="11"/>
        <v>0.16616198856894737</v>
      </c>
      <c r="T55" s="51">
        <v>-36.15</v>
      </c>
      <c r="U55" s="52">
        <v>-97.084999999999994</v>
      </c>
      <c r="V55" s="52">
        <v>-155.24</v>
      </c>
      <c r="W55" s="52">
        <v>-120.054</v>
      </c>
      <c r="X55" s="52">
        <v>8.6530000000000005</v>
      </c>
      <c r="Y55" s="52">
        <v>10.082000000000001</v>
      </c>
      <c r="Z55" s="52">
        <v>11.44</v>
      </c>
      <c r="AA55" s="52">
        <v>13.198</v>
      </c>
      <c r="AB55" s="52">
        <v>162.774</v>
      </c>
      <c r="AC55" s="52">
        <v>22.753</v>
      </c>
      <c r="AD55" s="52">
        <v>12.099</v>
      </c>
      <c r="AE55" s="52">
        <v>16.613</v>
      </c>
      <c r="AF55" s="52">
        <v>19.943999999999999</v>
      </c>
      <c r="AG55" s="52">
        <v>33</v>
      </c>
      <c r="AH55" s="49">
        <f t="shared" si="12"/>
        <v>0.65463297232250306</v>
      </c>
      <c r="AI55" s="73"/>
    </row>
    <row r="56" spans="2:36" ht="12.75" customHeight="1" x14ac:dyDescent="0.35">
      <c r="B56" s="3" t="s">
        <v>243</v>
      </c>
      <c r="C56" s="19" t="s">
        <v>110</v>
      </c>
      <c r="D56" s="55"/>
      <c r="E56" s="51">
        <v>3701.9760000000001</v>
      </c>
      <c r="F56" s="52">
        <v>4029.5880000000002</v>
      </c>
      <c r="G56" s="52">
        <v>3517.9029999999998</v>
      </c>
      <c r="H56" s="52">
        <v>3634.087</v>
      </c>
      <c r="I56" s="52">
        <v>4368.866</v>
      </c>
      <c r="J56" s="52">
        <v>3342.3690000000001</v>
      </c>
      <c r="K56" s="52">
        <v>3172.114</v>
      </c>
      <c r="L56" s="52">
        <v>2906.9</v>
      </c>
      <c r="M56" s="52">
        <v>2959.9050000000002</v>
      </c>
      <c r="N56" s="52">
        <v>2830.7269999999999</v>
      </c>
      <c r="O56" s="52">
        <v>2778.6039999999998</v>
      </c>
      <c r="P56" s="52">
        <v>2865.38</v>
      </c>
      <c r="Q56" s="52">
        <v>3131.5140000000001</v>
      </c>
      <c r="R56" s="52">
        <v>3651.9</v>
      </c>
      <c r="S56" s="49">
        <f t="shared" si="11"/>
        <v>0.1661771271020982</v>
      </c>
      <c r="T56" s="51">
        <v>223.30600000000001</v>
      </c>
      <c r="U56" s="52">
        <v>1005.5119999999999</v>
      </c>
      <c r="V56" s="52">
        <v>270.38</v>
      </c>
      <c r="W56" s="52">
        <v>23.222000000000001</v>
      </c>
      <c r="X56" s="52">
        <v>55.631999999999998</v>
      </c>
      <c r="Y56" s="52">
        <v>-432.33800000000002</v>
      </c>
      <c r="Z56" s="52">
        <v>-12.076000000000001</v>
      </c>
      <c r="AA56" s="52">
        <v>1577.346</v>
      </c>
      <c r="AB56" s="52">
        <v>-142.96</v>
      </c>
      <c r="AC56" s="52">
        <v>-151.221</v>
      </c>
      <c r="AD56" s="52">
        <v>24.532</v>
      </c>
      <c r="AE56" s="52">
        <v>-96.84</v>
      </c>
      <c r="AF56" s="52">
        <v>5.5229999999999997</v>
      </c>
      <c r="AG56" s="52">
        <v>-49.9</v>
      </c>
      <c r="AH56" s="49" t="str">
        <f t="shared" si="12"/>
        <v>*</v>
      </c>
      <c r="AI56" s="73"/>
    </row>
    <row r="57" spans="2:36" ht="12.75" customHeight="1" x14ac:dyDescent="0.35">
      <c r="B57" s="3" t="s">
        <v>111</v>
      </c>
      <c r="C57" s="19" t="s">
        <v>111</v>
      </c>
      <c r="D57" s="55"/>
      <c r="E57" s="51">
        <v>3820.2460000000001</v>
      </c>
      <c r="F57" s="52">
        <v>3423.873</v>
      </c>
      <c r="G57" s="52">
        <v>2672.3119999999999</v>
      </c>
      <c r="H57" s="52">
        <v>2718.0659999999998</v>
      </c>
      <c r="I57" s="52">
        <v>2948.9140000000002</v>
      </c>
      <c r="J57" s="52">
        <v>2860.4749999999999</v>
      </c>
      <c r="K57" s="52">
        <v>3092.6060000000002</v>
      </c>
      <c r="L57" s="52">
        <v>3796.46</v>
      </c>
      <c r="M57" s="52">
        <v>4169.4669999999996</v>
      </c>
      <c r="N57" s="52">
        <v>4547.8779999999997</v>
      </c>
      <c r="O57" s="52">
        <v>4675.366</v>
      </c>
      <c r="P57" s="52">
        <v>4976.9679999999998</v>
      </c>
      <c r="Q57" s="52">
        <v>4609.4279999999999</v>
      </c>
      <c r="R57" s="52">
        <v>4571</v>
      </c>
      <c r="S57" s="49">
        <f t="shared" si="11"/>
        <v>-8.3368261745274674E-3</v>
      </c>
      <c r="T57" s="51">
        <v>-1604.1310000000001</v>
      </c>
      <c r="U57" s="52">
        <v>-977.53599999999994</v>
      </c>
      <c r="V57" s="52">
        <v>-498.99299999999999</v>
      </c>
      <c r="W57" s="52">
        <v>32.72</v>
      </c>
      <c r="X57" s="52">
        <v>370.00599999999997</v>
      </c>
      <c r="Y57" s="52">
        <v>120.242</v>
      </c>
      <c r="Z57" s="52">
        <v>130.64400000000001</v>
      </c>
      <c r="AA57" s="52">
        <v>150.26400000000001</v>
      </c>
      <c r="AB57" s="52">
        <v>-297.733</v>
      </c>
      <c r="AC57" s="52">
        <v>35.697000000000003</v>
      </c>
      <c r="AD57" s="52">
        <v>-189.18199999999999</v>
      </c>
      <c r="AE57" s="52">
        <v>110.51600000000001</v>
      </c>
      <c r="AF57" s="52">
        <v>153.22200000000001</v>
      </c>
      <c r="AG57" s="52">
        <v>113.4</v>
      </c>
      <c r="AH57" s="49">
        <f t="shared" si="12"/>
        <v>-0.25989740376708304</v>
      </c>
      <c r="AI57" s="73"/>
    </row>
    <row r="58" spans="2:36" x14ac:dyDescent="0.35">
      <c r="B58" s="2" t="s">
        <v>42</v>
      </c>
      <c r="C58" s="18" t="s">
        <v>78</v>
      </c>
      <c r="D58" s="50"/>
      <c r="E58" s="46"/>
      <c r="F58" s="47"/>
      <c r="G58" s="47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127"/>
      <c r="T58" s="51" t="s">
        <v>191</v>
      </c>
      <c r="U58" s="52" t="s">
        <v>191</v>
      </c>
      <c r="V58" s="52" t="s">
        <v>191</v>
      </c>
      <c r="W58" s="52" t="s">
        <v>191</v>
      </c>
      <c r="X58" s="52" t="s">
        <v>191</v>
      </c>
      <c r="Y58" s="52" t="s">
        <v>191</v>
      </c>
      <c r="Z58" s="52" t="s">
        <v>191</v>
      </c>
      <c r="AA58" s="47"/>
      <c r="AB58" s="52"/>
      <c r="AC58" s="52"/>
      <c r="AD58" s="52"/>
      <c r="AE58" s="52"/>
      <c r="AF58" s="52"/>
      <c r="AG58" s="52"/>
      <c r="AH58" s="49" t="s">
        <v>253</v>
      </c>
      <c r="AI58" s="104"/>
    </row>
    <row r="59" spans="2:36" s="86" customFormat="1" ht="12.75" customHeight="1" x14ac:dyDescent="0.35">
      <c r="B59" s="4" t="s">
        <v>171</v>
      </c>
      <c r="C59" s="20" t="s">
        <v>151</v>
      </c>
      <c r="D59" s="55"/>
      <c r="E59" s="56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131"/>
      <c r="T59" s="56" t="s">
        <v>253</v>
      </c>
      <c r="U59" s="57" t="s">
        <v>253</v>
      </c>
      <c r="V59" s="57" t="s">
        <v>253</v>
      </c>
      <c r="W59" s="57" t="s">
        <v>253</v>
      </c>
      <c r="X59" s="57" t="s">
        <v>253</v>
      </c>
      <c r="Y59" s="57" t="s">
        <v>253</v>
      </c>
      <c r="Z59" s="57" t="s">
        <v>253</v>
      </c>
      <c r="AA59" s="57" t="s">
        <v>253</v>
      </c>
      <c r="AB59" s="57" t="s">
        <v>253</v>
      </c>
      <c r="AC59" s="57" t="s">
        <v>253</v>
      </c>
      <c r="AD59" s="57" t="s">
        <v>253</v>
      </c>
      <c r="AE59" s="57" t="s">
        <v>253</v>
      </c>
      <c r="AF59" s="57" t="s">
        <v>253</v>
      </c>
      <c r="AG59" s="57"/>
      <c r="AH59" s="59" t="s">
        <v>253</v>
      </c>
      <c r="AI59" s="104"/>
    </row>
    <row r="60" spans="2:36" ht="12.75" customHeight="1" x14ac:dyDescent="0.35">
      <c r="B60" s="4" t="s">
        <v>222</v>
      </c>
      <c r="C60" s="20" t="s">
        <v>152</v>
      </c>
      <c r="D60" s="55"/>
      <c r="E60" s="56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131"/>
      <c r="T60" s="56" t="s">
        <v>253</v>
      </c>
      <c r="U60" s="57" t="s">
        <v>253</v>
      </c>
      <c r="V60" s="57" t="s">
        <v>253</v>
      </c>
      <c r="W60" s="57" t="s">
        <v>253</v>
      </c>
      <c r="X60" s="57" t="s">
        <v>253</v>
      </c>
      <c r="Y60" s="57" t="s">
        <v>253</v>
      </c>
      <c r="Z60" s="57" t="s">
        <v>253</v>
      </c>
      <c r="AA60" s="57" t="s">
        <v>253</v>
      </c>
      <c r="AB60" s="57" t="s">
        <v>253</v>
      </c>
      <c r="AC60" s="57" t="s">
        <v>253</v>
      </c>
      <c r="AD60" s="57" t="s">
        <v>253</v>
      </c>
      <c r="AE60" s="57" t="s">
        <v>253</v>
      </c>
      <c r="AF60" s="57" t="s">
        <v>253</v>
      </c>
      <c r="AG60" s="57"/>
      <c r="AH60" s="59" t="s">
        <v>253</v>
      </c>
      <c r="AI60" s="80"/>
    </row>
    <row r="61" spans="2:36" ht="12.75" customHeight="1" x14ac:dyDescent="0.35">
      <c r="B61" s="2" t="s">
        <v>44</v>
      </c>
      <c r="C61" s="18" t="s">
        <v>153</v>
      </c>
      <c r="D61" s="50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130"/>
      <c r="T61" s="46"/>
      <c r="U61" s="47"/>
      <c r="V61" s="47"/>
      <c r="W61" s="47"/>
      <c r="X61" s="47"/>
      <c r="Y61" s="47"/>
      <c r="Z61" s="47"/>
      <c r="AA61" s="52"/>
      <c r="AB61" s="52"/>
      <c r="AC61" s="47"/>
      <c r="AD61" s="47"/>
      <c r="AE61" s="47"/>
      <c r="AF61" s="47"/>
      <c r="AG61" s="47"/>
      <c r="AH61" s="49" t="s">
        <v>253</v>
      </c>
      <c r="AI61" s="104"/>
    </row>
    <row r="62" spans="2:36" s="86" customFormat="1" ht="12.75" customHeight="1" x14ac:dyDescent="0.35">
      <c r="B62" s="3" t="s">
        <v>10</v>
      </c>
      <c r="C62" s="19" t="s">
        <v>10</v>
      </c>
      <c r="D62" s="55"/>
      <c r="E62" s="51">
        <v>686.04</v>
      </c>
      <c r="F62" s="52">
        <v>639.54</v>
      </c>
      <c r="G62" s="52">
        <v>624.97</v>
      </c>
      <c r="H62" s="52">
        <v>603.66999999999996</v>
      </c>
      <c r="I62" s="52">
        <v>618.27</v>
      </c>
      <c r="J62" s="52">
        <v>602.54</v>
      </c>
      <c r="K62" s="52">
        <v>681.47</v>
      </c>
      <c r="L62" s="52">
        <v>671.94</v>
      </c>
      <c r="M62" s="52">
        <v>669.78200000000004</v>
      </c>
      <c r="N62" s="52">
        <v>568.79700000000003</v>
      </c>
      <c r="O62" s="52">
        <v>800.05499999999995</v>
      </c>
      <c r="P62" s="52">
        <v>1024.902</v>
      </c>
      <c r="Q62" s="52">
        <v>725.29399999999998</v>
      </c>
      <c r="R62" s="52">
        <v>667.4</v>
      </c>
      <c r="S62" s="49">
        <f t="shared" ref="S62" si="13">IFERROR(IF(R62/Q62-1&gt;1,"*",IF(R62/Q62-1&lt;-1,"*",IF(Q62&gt;0,IF(R62&lt;0,"*",R62/Q62-1),IF(R62&gt;0,"*",(R62/Q62-1)*-1)))),"")</f>
        <v>-7.9821424139728148E-2</v>
      </c>
      <c r="T62" s="51">
        <v>-0.81</v>
      </c>
      <c r="U62" s="52">
        <v>-12.13</v>
      </c>
      <c r="V62" s="52">
        <v>-3.75</v>
      </c>
      <c r="W62" s="52">
        <v>-6.29</v>
      </c>
      <c r="X62" s="52">
        <v>7.24</v>
      </c>
      <c r="Y62" s="52">
        <v>45.16</v>
      </c>
      <c r="Z62" s="52">
        <v>44.582000000000001</v>
      </c>
      <c r="AA62" s="52">
        <v>31.042999999999999</v>
      </c>
      <c r="AB62" s="52">
        <v>31.042999999999999</v>
      </c>
      <c r="AC62" s="52">
        <v>6.2569999999999997</v>
      </c>
      <c r="AD62" s="52">
        <v>43.296999999999997</v>
      </c>
      <c r="AE62" s="52">
        <v>62.988999999999997</v>
      </c>
      <c r="AF62" s="52">
        <v>27.585000000000001</v>
      </c>
      <c r="AG62" s="52">
        <v>-11.7</v>
      </c>
      <c r="AH62" s="49" t="str">
        <f t="shared" ref="AH62" si="14">IFERROR(IF(AG62/AF62-1&gt;1,"*",IF(AG62/AF62-1&lt;-1,"*",IF(AF62&gt;0,IF(AG62&lt;0,"*",AG62/AF62-1),IF(AG62&gt;0,"*",(AG62/AF62-1)*-1)))),"")</f>
        <v>*</v>
      </c>
      <c r="AI62" s="73"/>
    </row>
    <row r="63" spans="2:36" ht="12.75" customHeight="1" x14ac:dyDescent="0.35">
      <c r="B63" s="2" t="s">
        <v>64</v>
      </c>
      <c r="C63" s="18" t="s">
        <v>79</v>
      </c>
      <c r="D63" s="50"/>
      <c r="E63" s="46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130"/>
      <c r="T63" s="46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9" t="s">
        <v>253</v>
      </c>
      <c r="AI63" s="104"/>
    </row>
    <row r="64" spans="2:36" s="86" customFormat="1" ht="12.75" customHeight="1" x14ac:dyDescent="0.35">
      <c r="B64" s="4" t="s">
        <v>221</v>
      </c>
      <c r="C64" s="20" t="s">
        <v>11</v>
      </c>
      <c r="D64" s="55"/>
      <c r="E64" s="56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131"/>
      <c r="T64" s="56" t="s">
        <v>253</v>
      </c>
      <c r="U64" s="57" t="s">
        <v>253</v>
      </c>
      <c r="V64" s="57" t="s">
        <v>253</v>
      </c>
      <c r="W64" s="57" t="s">
        <v>253</v>
      </c>
      <c r="X64" s="57" t="s">
        <v>253</v>
      </c>
      <c r="Y64" s="57" t="s">
        <v>253</v>
      </c>
      <c r="Z64" s="57" t="s">
        <v>253</v>
      </c>
      <c r="AA64" s="57" t="s">
        <v>253</v>
      </c>
      <c r="AB64" s="57" t="s">
        <v>253</v>
      </c>
      <c r="AC64" s="57" t="s">
        <v>253</v>
      </c>
      <c r="AD64" s="57" t="s">
        <v>253</v>
      </c>
      <c r="AE64" s="57" t="s">
        <v>253</v>
      </c>
      <c r="AF64" s="57" t="s">
        <v>253</v>
      </c>
      <c r="AG64" s="57"/>
      <c r="AH64" s="59" t="s">
        <v>253</v>
      </c>
      <c r="AI64" s="104"/>
      <c r="AJ64" s="75"/>
    </row>
    <row r="65" spans="2:36" ht="12.75" customHeight="1" x14ac:dyDescent="0.35">
      <c r="B65" s="4" t="s">
        <v>260</v>
      </c>
      <c r="C65" s="20" t="s">
        <v>154</v>
      </c>
      <c r="D65" s="55"/>
      <c r="E65" s="56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131"/>
      <c r="T65" s="56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9" t="s">
        <v>253</v>
      </c>
      <c r="AI65" s="73"/>
    </row>
    <row r="66" spans="2:36" ht="12.75" customHeight="1" x14ac:dyDescent="0.35">
      <c r="B66" s="3" t="s">
        <v>116</v>
      </c>
      <c r="C66" s="19" t="s">
        <v>116</v>
      </c>
      <c r="D66" s="55"/>
      <c r="E66" s="51">
        <v>801.24599999999998</v>
      </c>
      <c r="F66" s="52">
        <v>916.29200000000003</v>
      </c>
      <c r="G66" s="52">
        <v>924.37599999999998</v>
      </c>
      <c r="H66" s="52">
        <v>927.60199999999998</v>
      </c>
      <c r="I66" s="52">
        <v>771.06899999999996</v>
      </c>
      <c r="J66" s="52">
        <v>709.12400000000002</v>
      </c>
      <c r="K66" s="52">
        <v>624.12599999999998</v>
      </c>
      <c r="L66" s="52">
        <v>421.32499999999999</v>
      </c>
      <c r="M66" s="52">
        <v>392.90899999999999</v>
      </c>
      <c r="N66" s="52">
        <v>133.143</v>
      </c>
      <c r="O66" s="52">
        <v>84.468000000000004</v>
      </c>
      <c r="P66" s="52">
        <v>117.185</v>
      </c>
      <c r="Q66" s="52">
        <v>279.89999999999998</v>
      </c>
      <c r="R66" s="52">
        <v>286</v>
      </c>
      <c r="S66" s="49">
        <f t="shared" ref="S66:S70" si="15">IFERROR(IF(R66/Q66-1&gt;1,"*",IF(R66/Q66-1&lt;-1,"*",IF(Q66&gt;0,IF(R66&lt;0,"*",R66/Q66-1),IF(R66&gt;0,"*",(R66/Q66-1)*-1)))),"")</f>
        <v>2.179349767774208E-2</v>
      </c>
      <c r="T66" s="51">
        <v>99.655000000000001</v>
      </c>
      <c r="U66" s="52">
        <v>115.928</v>
      </c>
      <c r="V66" s="52">
        <v>83.480999999999995</v>
      </c>
      <c r="W66" s="52">
        <v>48.017000000000003</v>
      </c>
      <c r="X66" s="52">
        <v>-68.888999999999996</v>
      </c>
      <c r="Y66" s="52">
        <v>-18.196999999999999</v>
      </c>
      <c r="Z66" s="52">
        <v>-254.49600000000001</v>
      </c>
      <c r="AA66" s="52">
        <v>99.43</v>
      </c>
      <c r="AB66" s="52">
        <v>1.3879999999999999</v>
      </c>
      <c r="AC66" s="52">
        <v>-171.643</v>
      </c>
      <c r="AD66" s="52">
        <v>22.614000000000001</v>
      </c>
      <c r="AE66" s="52">
        <v>5.0060000000000002</v>
      </c>
      <c r="AF66" s="52">
        <v>-72.3</v>
      </c>
      <c r="AG66" s="52">
        <v>-98.4</v>
      </c>
      <c r="AH66" s="49">
        <f>IFERROR(IF(AG66/AF66-1&gt;1,"*",IF(AG66/AF66-1&lt;-1,"*",IF(AF66&gt;0,IF(AG66&lt;0,"*",AG66/AF66-1),IF(AG66&gt;0,"*",(AG66/AF66-1)*-1)))),"")</f>
        <v>-0.36099585062240669</v>
      </c>
      <c r="AI66" s="73"/>
    </row>
    <row r="67" spans="2:36" ht="12.75" customHeight="1" x14ac:dyDescent="0.35">
      <c r="B67" s="3" t="s">
        <v>12</v>
      </c>
      <c r="C67" s="19" t="s">
        <v>12</v>
      </c>
      <c r="D67" s="55"/>
      <c r="E67" s="51">
        <v>624.04</v>
      </c>
      <c r="F67" s="52">
        <v>628.75800000000004</v>
      </c>
      <c r="G67" s="52">
        <v>592.678</v>
      </c>
      <c r="H67" s="52">
        <v>593.80399999999997</v>
      </c>
      <c r="I67" s="52">
        <v>647.29600000000005</v>
      </c>
      <c r="J67" s="52">
        <v>713.25199999999995</v>
      </c>
      <c r="K67" s="52">
        <v>776.51400000000001</v>
      </c>
      <c r="L67" s="52">
        <v>1029.6410000000001</v>
      </c>
      <c r="M67" s="52">
        <v>1367.55</v>
      </c>
      <c r="N67" s="52">
        <v>1488.1079999999999</v>
      </c>
      <c r="O67" s="52">
        <v>2186.9189999999999</v>
      </c>
      <c r="P67" s="52">
        <v>2389.2049999999999</v>
      </c>
      <c r="Q67" s="52">
        <v>2083.5</v>
      </c>
      <c r="R67" s="52">
        <v>2136.4</v>
      </c>
      <c r="S67" s="49">
        <f t="shared" si="15"/>
        <v>2.5389968802495888E-2</v>
      </c>
      <c r="T67" s="51">
        <v>15.077</v>
      </c>
      <c r="U67" s="52">
        <v>14.506</v>
      </c>
      <c r="V67" s="52">
        <v>-10.237</v>
      </c>
      <c r="W67" s="52">
        <v>6.6420000000000003</v>
      </c>
      <c r="X67" s="52">
        <v>12.997</v>
      </c>
      <c r="Y67" s="52">
        <v>24.068000000000001</v>
      </c>
      <c r="Z67" s="52">
        <v>31.053000000000001</v>
      </c>
      <c r="AA67" s="52">
        <v>-33.921999999999997</v>
      </c>
      <c r="AB67" s="52">
        <v>8.3219999999999992</v>
      </c>
      <c r="AC67" s="52">
        <v>96.388000000000005</v>
      </c>
      <c r="AD67" s="52">
        <v>252.363</v>
      </c>
      <c r="AE67" s="52">
        <v>159.93100000000001</v>
      </c>
      <c r="AF67" s="52">
        <v>113.827</v>
      </c>
      <c r="AG67" s="52">
        <v>138.1</v>
      </c>
      <c r="AH67" s="49">
        <f>IFERROR(IF(AG67/AF67-1&gt;1,"*",IF(AG67/AF67-1&lt;-1,"*",IF(AF67&gt;0,IF(AG67&lt;0,"*",AG67/AF67-1),IF(AG67&gt;0,"*",(AG67/AF67-1)*-1)))),"")</f>
        <v>0.2132446607571139</v>
      </c>
      <c r="AI67" s="73"/>
    </row>
    <row r="68" spans="2:36" ht="12.75" customHeight="1" x14ac:dyDescent="0.35">
      <c r="B68" s="3" t="s">
        <v>244</v>
      </c>
      <c r="C68" s="19" t="s">
        <v>155</v>
      </c>
      <c r="D68" s="55"/>
      <c r="E68" s="51">
        <v>200.97900000000001</v>
      </c>
      <c r="F68" s="52">
        <v>139.584</v>
      </c>
      <c r="G68" s="52">
        <v>120.755</v>
      </c>
      <c r="H68" s="52">
        <v>103.86199999999999</v>
      </c>
      <c r="I68" s="52">
        <v>105.143</v>
      </c>
      <c r="J68" s="52">
        <v>105.18899999999999</v>
      </c>
      <c r="K68" s="52">
        <v>116.42400000000001</v>
      </c>
      <c r="L68" s="52">
        <v>132</v>
      </c>
      <c r="M68" s="52">
        <v>142.67699999999999</v>
      </c>
      <c r="N68" s="52">
        <v>133.63499999999999</v>
      </c>
      <c r="O68" s="52">
        <v>168.262</v>
      </c>
      <c r="P68" s="52">
        <v>223.239</v>
      </c>
      <c r="Q68" s="52">
        <v>280.85500000000002</v>
      </c>
      <c r="R68" s="52">
        <v>304</v>
      </c>
      <c r="S68" s="49">
        <f t="shared" si="15"/>
        <v>8.2409072297092711E-2</v>
      </c>
      <c r="T68" s="51">
        <v>-128.053</v>
      </c>
      <c r="U68" s="52">
        <v>-61.334000000000003</v>
      </c>
      <c r="V68" s="52">
        <v>-17.081</v>
      </c>
      <c r="W68" s="52">
        <v>-28.308</v>
      </c>
      <c r="X68" s="52">
        <v>-5.82</v>
      </c>
      <c r="Y68" s="52">
        <v>-11.144</v>
      </c>
      <c r="Z68" s="52">
        <v>-7.7460000000000004</v>
      </c>
      <c r="AA68" s="52">
        <v>-4.0359999999999996</v>
      </c>
      <c r="AB68" s="52">
        <v>40.005000000000003</v>
      </c>
      <c r="AC68" s="52">
        <v>1.1419999999999999</v>
      </c>
      <c r="AD68" s="52">
        <v>2.6309999999999998</v>
      </c>
      <c r="AE68" s="52">
        <v>7.6858108108108105</v>
      </c>
      <c r="AF68" s="52">
        <v>9.1</v>
      </c>
      <c r="AG68" s="52">
        <v>4.4000000000000004</v>
      </c>
      <c r="AH68" s="49">
        <f>IFERROR(IF(AG68/AF68-1&gt;1,"*",IF(AG68/AF68-1&lt;-1,"*",IF(AF68&gt;0,IF(AG68&lt;0,"*",AG68/AF68-1),IF(AG68&gt;0,"*",(AG68/AF68-1)*-1)))),"")</f>
        <v>-0.51648351648351642</v>
      </c>
      <c r="AI68" s="73"/>
    </row>
    <row r="69" spans="2:36" ht="12.75" customHeight="1" x14ac:dyDescent="0.35">
      <c r="B69" s="3" t="s">
        <v>202</v>
      </c>
      <c r="C69" s="19" t="s">
        <v>202</v>
      </c>
      <c r="D69" s="55"/>
      <c r="E69" s="51">
        <v>38.220999999999997</v>
      </c>
      <c r="F69" s="52">
        <v>34.764000000000003</v>
      </c>
      <c r="G69" s="52">
        <v>24.23</v>
      </c>
      <c r="H69" s="52">
        <v>22.716000000000001</v>
      </c>
      <c r="I69" s="52">
        <v>16.32</v>
      </c>
      <c r="J69" s="52">
        <v>19.239999999999998</v>
      </c>
      <c r="K69" s="52">
        <v>27.538</v>
      </c>
      <c r="L69" s="52">
        <v>43.682000000000002</v>
      </c>
      <c r="M69" s="52">
        <v>88.421999999999997</v>
      </c>
      <c r="N69" s="52">
        <v>81.361999999999995</v>
      </c>
      <c r="O69" s="52">
        <v>79.537999999999997</v>
      </c>
      <c r="P69" s="52">
        <v>91.96</v>
      </c>
      <c r="Q69" s="52">
        <v>100.15300000000001</v>
      </c>
      <c r="R69" s="52">
        <v>110.1</v>
      </c>
      <c r="S69" s="49">
        <f t="shared" si="15"/>
        <v>9.9318043393607613E-2</v>
      </c>
      <c r="T69" s="51">
        <v>-7.6989999999999998</v>
      </c>
      <c r="U69" s="52">
        <v>-4.9379999999999997</v>
      </c>
      <c r="V69" s="52">
        <v>-13.186999999999999</v>
      </c>
      <c r="W69" s="52">
        <v>-2.379</v>
      </c>
      <c r="X69" s="52">
        <v>-7.6609999999999996</v>
      </c>
      <c r="Y69" s="52">
        <v>11.416</v>
      </c>
      <c r="Z69" s="52">
        <v>1.2999999999999999E-2</v>
      </c>
      <c r="AA69" s="52">
        <v>1.0649999999999999</v>
      </c>
      <c r="AB69" s="52">
        <v>-34.648000000000003</v>
      </c>
      <c r="AC69" s="52">
        <v>-23.463999999999999</v>
      </c>
      <c r="AD69" s="52">
        <v>-15.295</v>
      </c>
      <c r="AE69" s="52">
        <v>-7.3840000000000003</v>
      </c>
      <c r="AF69" s="52">
        <v>-4.2320000000000002</v>
      </c>
      <c r="AG69" s="52">
        <v>0.7</v>
      </c>
      <c r="AH69" s="49" t="str">
        <f>IFERROR(IF(AG69/AF69-1&gt;1,"*",IF(AG69/AF69-1&lt;-1,"*",IF(AF69&gt;0,IF(AG69&lt;0,"*",AG69/AF69-1),IF(AG69&gt;0,"*",(AG69/AF69-1)*-1)))),"")</f>
        <v>*</v>
      </c>
      <c r="AI69" s="73"/>
    </row>
    <row r="70" spans="2:36" ht="12.75" customHeight="1" x14ac:dyDescent="0.35">
      <c r="B70" s="3" t="s">
        <v>43</v>
      </c>
      <c r="C70" s="19" t="s">
        <v>43</v>
      </c>
      <c r="D70" s="55"/>
      <c r="E70" s="51">
        <v>2612.6439999999998</v>
      </c>
      <c r="F70" s="52">
        <v>2652.3580000000002</v>
      </c>
      <c r="G70" s="52">
        <v>2846.1010000000001</v>
      </c>
      <c r="H70" s="52">
        <v>3149.18</v>
      </c>
      <c r="I70" s="52">
        <v>4187.8869999999997</v>
      </c>
      <c r="J70" s="52">
        <v>4792.6099999999997</v>
      </c>
      <c r="K70" s="52">
        <v>5067.9440000000004</v>
      </c>
      <c r="L70" s="52">
        <v>4396.3280000000004</v>
      </c>
      <c r="M70" s="52">
        <v>4699.1080000000002</v>
      </c>
      <c r="N70" s="52">
        <v>3520.5889999999999</v>
      </c>
      <c r="O70" s="52">
        <v>2807.5929999999998</v>
      </c>
      <c r="P70" s="52">
        <v>4233.37</v>
      </c>
      <c r="Q70" s="52">
        <v>4135.152</v>
      </c>
      <c r="R70" s="52">
        <v>4451.3999999999996</v>
      </c>
      <c r="S70" s="49">
        <f t="shared" si="15"/>
        <v>7.647796259968187E-2</v>
      </c>
      <c r="T70" s="51">
        <v>129.54499999999999</v>
      </c>
      <c r="U70" s="52">
        <v>133.423</v>
      </c>
      <c r="V70" s="52">
        <v>127.649</v>
      </c>
      <c r="W70" s="52">
        <v>135.59</v>
      </c>
      <c r="X70" s="52">
        <v>59.363999999999997</v>
      </c>
      <c r="Y70" s="52">
        <v>128.85300000000001</v>
      </c>
      <c r="Z70" s="52">
        <v>39.527000000000001</v>
      </c>
      <c r="AA70" s="52">
        <v>11.944000000000001</v>
      </c>
      <c r="AB70" s="52">
        <v>-9.23</v>
      </c>
      <c r="AC70" s="52">
        <v>11.048999999999999</v>
      </c>
      <c r="AD70" s="52">
        <v>-190.44300000000001</v>
      </c>
      <c r="AE70" s="52">
        <v>-37.134</v>
      </c>
      <c r="AF70" s="52">
        <v>60.951999999999998</v>
      </c>
      <c r="AG70" s="52">
        <v>89.9</v>
      </c>
      <c r="AH70" s="49">
        <f>IFERROR(IF(AG70/AF70-1&gt;1,"*",IF(AG70/AF70-1&lt;-1,"*",IF(AF70&gt;0,IF(AG70&lt;0,"*",AG70/AF70-1),IF(AG70&gt;0,"*",(AG70/AF70-1)*-1)))),"")</f>
        <v>0.47493109331933336</v>
      </c>
      <c r="AI70" s="73"/>
    </row>
    <row r="71" spans="2:36" ht="12.75" customHeight="1" x14ac:dyDescent="0.35">
      <c r="B71" s="12" t="s">
        <v>173</v>
      </c>
      <c r="C71" s="18" t="s">
        <v>173</v>
      </c>
      <c r="D71" s="50"/>
      <c r="E71" s="51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127"/>
      <c r="T71" s="51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49"/>
      <c r="AI71" s="104"/>
    </row>
    <row r="72" spans="2:36" ht="12.75" customHeight="1" x14ac:dyDescent="0.35">
      <c r="B72" s="106" t="s">
        <v>174</v>
      </c>
      <c r="C72" s="19" t="s">
        <v>174</v>
      </c>
      <c r="D72" s="85"/>
      <c r="E72" s="108">
        <v>49128</v>
      </c>
      <c r="F72" s="52">
        <v>56480</v>
      </c>
      <c r="G72" s="52">
        <v>57567</v>
      </c>
      <c r="H72" s="52">
        <v>60713</v>
      </c>
      <c r="I72" s="52">
        <v>64450</v>
      </c>
      <c r="J72" s="52">
        <v>66581</v>
      </c>
      <c r="K72" s="52">
        <v>66767</v>
      </c>
      <c r="L72" s="52">
        <v>63707</v>
      </c>
      <c r="M72" s="52">
        <v>70478</v>
      </c>
      <c r="N72" s="52">
        <v>18948</v>
      </c>
      <c r="O72" s="52">
        <v>24637</v>
      </c>
      <c r="P72" s="52">
        <v>58763</v>
      </c>
      <c r="Q72" s="52">
        <v>65446</v>
      </c>
      <c r="R72" s="52">
        <v>69230</v>
      </c>
      <c r="S72" s="49">
        <f t="shared" ref="S72" si="16">IFERROR(IF(R72/Q72-1&gt;1,"*",IF(R72/Q72-1&lt;-1,"*",IF(Q72&gt;0,IF(R72&lt;0,"*",R72/Q72-1),IF(R72&gt;0,"*",(R72/Q72-1)*-1)))),"")</f>
        <v>5.7818659658344318E-2</v>
      </c>
      <c r="T72" s="51">
        <v>980</v>
      </c>
      <c r="U72" s="52">
        <v>1197</v>
      </c>
      <c r="V72" s="52">
        <v>1473</v>
      </c>
      <c r="W72" s="52">
        <v>2343</v>
      </c>
      <c r="X72" s="52">
        <v>2696</v>
      </c>
      <c r="Y72" s="52">
        <v>1000</v>
      </c>
      <c r="Z72" s="52">
        <v>2877</v>
      </c>
      <c r="AA72" s="52">
        <v>3054</v>
      </c>
      <c r="AB72" s="52">
        <v>-1362</v>
      </c>
      <c r="AC72" s="52">
        <v>-1919</v>
      </c>
      <c r="AD72" s="52">
        <v>2231</v>
      </c>
      <c r="AE72" s="52">
        <v>4247.7578475336322</v>
      </c>
      <c r="AF72" s="52">
        <v>3789</v>
      </c>
      <c r="AG72" s="52">
        <v>4232</v>
      </c>
      <c r="AH72" s="49">
        <f>IFERROR(IF(AG72/AF72-1&gt;1,"*",IF(AG72/AF72-1&lt;-1,"*",IF(AF72&gt;0,IF(AG72&lt;0,"*",AG72/AF72-1),IF(AG72&gt;0,"*",(AG72/AF72-1)*-1)))),"")</f>
        <v>0.1169173924518343</v>
      </c>
      <c r="AI72" s="73"/>
    </row>
    <row r="73" spans="2:36" ht="26" x14ac:dyDescent="0.35">
      <c r="B73" s="6" t="s">
        <v>131</v>
      </c>
      <c r="C73" s="21" t="s">
        <v>132</v>
      </c>
      <c r="D73" s="60"/>
      <c r="E73" s="62">
        <f>SUM(E31:E72)</f>
        <v>243734.14075347342</v>
      </c>
      <c r="F73" s="62">
        <f>SUM(F31:F72)</f>
        <v>254639.93338068883</v>
      </c>
      <c r="G73" s="62">
        <f t="shared" ref="G73:R73" si="17">SUM(G31:G72)</f>
        <v>212689.03408449059</v>
      </c>
      <c r="H73" s="62">
        <f t="shared" si="17"/>
        <v>204631.19744633732</v>
      </c>
      <c r="I73" s="62">
        <f t="shared" si="17"/>
        <v>197202.55979254213</v>
      </c>
      <c r="J73" s="62">
        <f t="shared" si="17"/>
        <v>215789.44420026502</v>
      </c>
      <c r="K73" s="62">
        <f t="shared" si="17"/>
        <v>226049.52070607722</v>
      </c>
      <c r="L73" s="62">
        <f t="shared" si="17"/>
        <v>222556.33082839812</v>
      </c>
      <c r="M73" s="62">
        <f t="shared" si="17"/>
        <v>235745.625</v>
      </c>
      <c r="N73" s="62">
        <f t="shared" si="17"/>
        <v>128070.43566503428</v>
      </c>
      <c r="O73" s="62">
        <f t="shared" si="17"/>
        <v>146187.65477098268</v>
      </c>
      <c r="P73" s="62">
        <f t="shared" si="17"/>
        <v>252156.6012022174</v>
      </c>
      <c r="Q73" s="62">
        <f t="shared" si="17"/>
        <v>254334.66953999997</v>
      </c>
      <c r="R73" s="62">
        <f t="shared" si="17"/>
        <v>261634.42599999998</v>
      </c>
      <c r="S73" s="65">
        <f>IFERROR(IF(R73/Q73-1&gt;1,"*",IF(R73/Q73-1&lt;-1,"*",IF(Q73&gt;0,IF(R73&lt;0,"*",R73/Q73-1),IF(R73&gt;0,"*",(R73/Q73-1)*-1)))),"")</f>
        <v>2.8701381817912042E-2</v>
      </c>
      <c r="T73" s="62">
        <f>SUM(T31:T72)</f>
        <v>-1909.9256438387279</v>
      </c>
      <c r="U73" s="62">
        <f t="shared" ref="U73:AF73" si="18">SUM(U31:U72)</f>
        <v>-4113.1776958365454</v>
      </c>
      <c r="V73" s="62">
        <f t="shared" si="18"/>
        <v>-1461.0816627260679</v>
      </c>
      <c r="W73" s="62">
        <f t="shared" si="18"/>
        <v>-3907.8558726102592</v>
      </c>
      <c r="X73" s="62">
        <f t="shared" si="18"/>
        <v>6728.0627980314202</v>
      </c>
      <c r="Y73" s="62">
        <f t="shared" si="18"/>
        <v>6902.5986452773068</v>
      </c>
      <c r="Z73" s="62">
        <f t="shared" si="18"/>
        <v>10201.880000000001</v>
      </c>
      <c r="AA73" s="62">
        <f t="shared" si="18"/>
        <v>5609.4006353906534</v>
      </c>
      <c r="AB73" s="62">
        <f t="shared" si="18"/>
        <v>3212.4483646093504</v>
      </c>
      <c r="AC73" s="62">
        <f t="shared" si="18"/>
        <v>-2726.9922079066873</v>
      </c>
      <c r="AD73" s="62">
        <f t="shared" si="18"/>
        <v>14030.662744833402</v>
      </c>
      <c r="AE73" s="62">
        <f t="shared" si="18"/>
        <v>16798.302213707808</v>
      </c>
      <c r="AF73" s="62">
        <f t="shared" si="18"/>
        <v>8693.7110000000011</v>
      </c>
      <c r="AG73" s="62">
        <f>SUM(AG31:AG72)</f>
        <v>11561.8</v>
      </c>
      <c r="AH73" s="65">
        <f>IFERROR(IF(AG73/AF73-1&gt;1,"*",IF(AG73/AF73-1&lt;-1,"*",IF(AF73&gt;0,IF(AG73&lt;0,"*",AG73/AF73-1),IF(AG73&gt;0,"*",(AG73/AF73-1)*-1)))),"")</f>
        <v>0.32990388109289559</v>
      </c>
      <c r="AI73" s="73"/>
    </row>
    <row r="74" spans="2:36" s="86" customFormat="1" x14ac:dyDescent="0.35">
      <c r="B74" s="13" t="s">
        <v>13</v>
      </c>
      <c r="C74" s="25" t="s">
        <v>80</v>
      </c>
      <c r="D74" s="45"/>
      <c r="E74" s="66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47"/>
      <c r="S74" s="130"/>
      <c r="T74" s="46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3"/>
      <c r="AH74" s="49" t="s">
        <v>253</v>
      </c>
      <c r="AI74" s="104"/>
      <c r="AJ74" s="78"/>
    </row>
    <row r="75" spans="2:36" s="86" customFormat="1" ht="12.75" customHeight="1" x14ac:dyDescent="0.35">
      <c r="B75" s="12" t="s">
        <v>65</v>
      </c>
      <c r="C75" s="26" t="s">
        <v>81</v>
      </c>
      <c r="D75" s="50"/>
      <c r="E75" s="46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130"/>
      <c r="T75" s="46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9" t="s">
        <v>253</v>
      </c>
      <c r="AI75" s="104"/>
    </row>
    <row r="76" spans="2:36" s="86" customFormat="1" ht="12.75" customHeight="1" x14ac:dyDescent="0.35">
      <c r="B76" s="3" t="s">
        <v>14</v>
      </c>
      <c r="C76" s="23" t="s">
        <v>14</v>
      </c>
      <c r="D76" s="55"/>
      <c r="E76" s="51">
        <v>16.105</v>
      </c>
      <c r="F76" s="52">
        <v>16.739000000000001</v>
      </c>
      <c r="G76" s="52">
        <v>16.940000000000001</v>
      </c>
      <c r="H76" s="52">
        <v>17.036000000000001</v>
      </c>
      <c r="I76" s="52">
        <v>17.536999999999999</v>
      </c>
      <c r="J76" s="52">
        <v>18.556999999999999</v>
      </c>
      <c r="K76" s="52">
        <v>21.835999999999999</v>
      </c>
      <c r="L76" s="52">
        <v>19.212</v>
      </c>
      <c r="M76" s="52">
        <v>20.283000000000001</v>
      </c>
      <c r="N76" s="52">
        <v>18.512</v>
      </c>
      <c r="O76" s="52">
        <v>18.25</v>
      </c>
      <c r="P76" s="52">
        <v>18.276</v>
      </c>
      <c r="Q76" s="52">
        <v>17.361000000000001</v>
      </c>
      <c r="R76" s="52">
        <v>16.100000000000001</v>
      </c>
      <c r="S76" s="49">
        <f t="shared" ref="S76:S111" si="19">IFERROR(IF(R76/Q76-1&gt;1,"*",IF(R76/Q76-1&lt;-1,"*",IF(Q76&gt;0,IF(R76&lt;0,"*",R76/Q76-1),IF(R76&gt;0,"*",(R76/Q76-1)*-1)))),"")</f>
        <v>-7.2634064858015046E-2</v>
      </c>
      <c r="T76" s="51">
        <v>0.73</v>
      </c>
      <c r="U76" s="52">
        <v>0.74399999999999999</v>
      </c>
      <c r="V76" s="52">
        <v>0.83099999999999996</v>
      </c>
      <c r="W76" s="52">
        <v>0.89200000000000002</v>
      </c>
      <c r="X76" s="52">
        <v>0.98799999999999999</v>
      </c>
      <c r="Y76" s="52">
        <v>-0.17199999999999999</v>
      </c>
      <c r="Z76" s="52">
        <v>0.63</v>
      </c>
      <c r="AA76" s="52">
        <v>-0.63500000000000001</v>
      </c>
      <c r="AB76" s="52">
        <v>0.33200000000000002</v>
      </c>
      <c r="AC76" s="52">
        <v>0.18099999999999999</v>
      </c>
      <c r="AD76" s="52">
        <v>0.69299999999999995</v>
      </c>
      <c r="AE76" s="52">
        <v>1.2121212121212119</v>
      </c>
      <c r="AF76" s="52">
        <v>0.1</v>
      </c>
      <c r="AG76" s="52">
        <v>-1</v>
      </c>
      <c r="AH76" s="49" t="str">
        <f>IFERROR(IF(AG76/AF76-1&gt;1,"*",IF(AG76/AF76-1&lt;-1,"*",IF(AF76&gt;0,IF(AG76&lt;0,"*",AG76/AF76-1),IF(AG76&gt;0,"*",(AG76/AF76-1)*-1)))),"")</f>
        <v>*</v>
      </c>
      <c r="AI76" s="73"/>
    </row>
    <row r="77" spans="2:36" ht="12.75" customHeight="1" x14ac:dyDescent="0.35">
      <c r="B77" s="3" t="s">
        <v>178</v>
      </c>
      <c r="C77" s="23" t="s">
        <v>178</v>
      </c>
      <c r="D77" s="55"/>
      <c r="E77" s="51" t="s">
        <v>254</v>
      </c>
      <c r="F77" s="52" t="s">
        <v>254</v>
      </c>
      <c r="G77" s="52" t="s">
        <v>254</v>
      </c>
      <c r="H77" s="52" t="s">
        <v>254</v>
      </c>
      <c r="I77" s="52" t="s">
        <v>254</v>
      </c>
      <c r="J77" s="52" t="s">
        <v>254</v>
      </c>
      <c r="K77" s="52">
        <v>195.732</v>
      </c>
      <c r="L77" s="52">
        <v>177.80799999999999</v>
      </c>
      <c r="M77" s="52">
        <v>180.56399999999999</v>
      </c>
      <c r="N77" s="52">
        <v>143.43799999999999</v>
      </c>
      <c r="O77" s="52">
        <v>136.142</v>
      </c>
      <c r="P77" s="52">
        <v>136.30600000000001</v>
      </c>
      <c r="Q77" s="52">
        <v>134.38200000000001</v>
      </c>
      <c r="R77" s="52">
        <v>117.012</v>
      </c>
      <c r="S77" s="49">
        <f t="shared" si="19"/>
        <v>-0.1292583828191276</v>
      </c>
      <c r="T77" s="51" t="s">
        <v>254</v>
      </c>
      <c r="U77" s="52" t="s">
        <v>254</v>
      </c>
      <c r="V77" s="52" t="s">
        <v>254</v>
      </c>
      <c r="W77" s="52" t="s">
        <v>254</v>
      </c>
      <c r="X77" s="52" t="s">
        <v>254</v>
      </c>
      <c r="Y77" s="52" t="s">
        <v>254</v>
      </c>
      <c r="Z77" s="52">
        <v>3.2909999999999999</v>
      </c>
      <c r="AA77" s="52">
        <v>1.508</v>
      </c>
      <c r="AB77" s="52">
        <v>1.982</v>
      </c>
      <c r="AC77" s="52">
        <v>-1.6659999999999999</v>
      </c>
      <c r="AD77" s="52">
        <v>6.7759999999999998</v>
      </c>
      <c r="AE77" s="52">
        <v>0.56666666666666665</v>
      </c>
      <c r="AF77" s="52">
        <v>-2.661</v>
      </c>
      <c r="AG77" s="52">
        <v>21.001000000000001</v>
      </c>
      <c r="AH77" s="49" t="str">
        <f>IFERROR(IF(AG77/AF77-1&gt;1,"*",IF(AG77/AF77-1&lt;-1,"*",IF(AF77&gt;0,IF(AG77&lt;0,"*",AG77/AF77-1),IF(AG77&gt;0,"*",(AG77/AF77-1)*-1)))),"")</f>
        <v>*</v>
      </c>
      <c r="AI77" s="73"/>
    </row>
    <row r="78" spans="2:36" ht="12.75" customHeight="1" x14ac:dyDescent="0.35">
      <c r="B78" s="4" t="s">
        <v>163</v>
      </c>
      <c r="C78" s="20" t="s">
        <v>164</v>
      </c>
      <c r="D78" s="55"/>
      <c r="E78" s="56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9" t="str">
        <f t="shared" si="19"/>
        <v/>
      </c>
      <c r="T78" s="56" t="s">
        <v>253</v>
      </c>
      <c r="U78" s="57" t="s">
        <v>253</v>
      </c>
      <c r="V78" s="57" t="s">
        <v>253</v>
      </c>
      <c r="W78" s="57" t="s">
        <v>253</v>
      </c>
      <c r="X78" s="57" t="s">
        <v>253</v>
      </c>
      <c r="Y78" s="57" t="s">
        <v>253</v>
      </c>
      <c r="Z78" s="57" t="s">
        <v>253</v>
      </c>
      <c r="AA78" s="57" t="s">
        <v>253</v>
      </c>
      <c r="AB78" s="57" t="s">
        <v>253</v>
      </c>
      <c r="AC78" s="57" t="s">
        <v>253</v>
      </c>
      <c r="AD78" s="57" t="s">
        <v>253</v>
      </c>
      <c r="AE78" s="57" t="s">
        <v>253</v>
      </c>
      <c r="AF78" s="57" t="s">
        <v>253</v>
      </c>
      <c r="AG78" s="57"/>
      <c r="AH78" s="59" t="s">
        <v>253</v>
      </c>
      <c r="AI78" s="104"/>
    </row>
    <row r="79" spans="2:36" ht="12.75" customHeight="1" x14ac:dyDescent="0.35">
      <c r="B79" s="4" t="s">
        <v>194</v>
      </c>
      <c r="C79" s="20" t="s">
        <v>162</v>
      </c>
      <c r="D79" s="55"/>
      <c r="E79" s="56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9" t="str">
        <f t="shared" si="19"/>
        <v/>
      </c>
      <c r="T79" s="56" t="s">
        <v>253</v>
      </c>
      <c r="U79" s="57" t="s">
        <v>253</v>
      </c>
      <c r="V79" s="57" t="s">
        <v>253</v>
      </c>
      <c r="W79" s="57" t="s">
        <v>253</v>
      </c>
      <c r="X79" s="57" t="s">
        <v>253</v>
      </c>
      <c r="Y79" s="57" t="s">
        <v>253</v>
      </c>
      <c r="Z79" s="57" t="s">
        <v>253</v>
      </c>
      <c r="AA79" s="57" t="s">
        <v>253</v>
      </c>
      <c r="AB79" s="57" t="s">
        <v>253</v>
      </c>
      <c r="AC79" s="57" t="s">
        <v>253</v>
      </c>
      <c r="AD79" s="57" t="s">
        <v>253</v>
      </c>
      <c r="AE79" s="57" t="s">
        <v>253</v>
      </c>
      <c r="AF79" s="57" t="s">
        <v>253</v>
      </c>
      <c r="AG79" s="57"/>
      <c r="AH79" s="59" t="s">
        <v>253</v>
      </c>
      <c r="AI79" s="104"/>
    </row>
    <row r="80" spans="2:36" ht="12.75" customHeight="1" x14ac:dyDescent="0.35">
      <c r="B80" s="3" t="s">
        <v>112</v>
      </c>
      <c r="C80" s="23" t="s">
        <v>112</v>
      </c>
      <c r="D80" s="55"/>
      <c r="E80" s="51">
        <v>960.80600000000004</v>
      </c>
      <c r="F80" s="52">
        <v>828.86800000000005</v>
      </c>
      <c r="G80" s="52">
        <v>812.98900000000003</v>
      </c>
      <c r="H80" s="52">
        <v>773.24199999999996</v>
      </c>
      <c r="I80" s="52">
        <v>817.28399999999999</v>
      </c>
      <c r="J80" s="52">
        <v>695.21299999999997</v>
      </c>
      <c r="K80" s="52">
        <v>692.33199999999999</v>
      </c>
      <c r="L80" s="52">
        <v>605.53700000000003</v>
      </c>
      <c r="M80" s="52">
        <v>561.95299999999997</v>
      </c>
      <c r="N80" s="52">
        <v>665.61400000000003</v>
      </c>
      <c r="O80" s="52">
        <v>703.08199999999999</v>
      </c>
      <c r="P80" s="52">
        <v>827.44899999999996</v>
      </c>
      <c r="Q80" s="52">
        <v>837.61599999999999</v>
      </c>
      <c r="R80" s="52">
        <v>996.6</v>
      </c>
      <c r="S80" s="49">
        <f t="shared" si="19"/>
        <v>0.18980535233328877</v>
      </c>
      <c r="T80" s="51">
        <v>1.0649999999999999</v>
      </c>
      <c r="U80" s="52">
        <v>-245.56700000000001</v>
      </c>
      <c r="V80" s="52">
        <v>19.881</v>
      </c>
      <c r="W80" s="52">
        <v>-74.052999999999997</v>
      </c>
      <c r="X80" s="52">
        <v>-61.273000000000003</v>
      </c>
      <c r="Y80" s="52">
        <v>-179.06800000000001</v>
      </c>
      <c r="Z80" s="52">
        <v>-18.356000000000002</v>
      </c>
      <c r="AA80" s="52">
        <v>-291.065</v>
      </c>
      <c r="AB80" s="52">
        <v>-10.606</v>
      </c>
      <c r="AC80" s="52">
        <v>270.43400000000003</v>
      </c>
      <c r="AD80" s="52">
        <v>30.863</v>
      </c>
      <c r="AE80" s="52">
        <v>2.7069999999999999</v>
      </c>
      <c r="AF80" s="52">
        <v>-17.975999999999999</v>
      </c>
      <c r="AG80" s="52">
        <v>-28.3</v>
      </c>
      <c r="AH80" s="49">
        <f>IFERROR(IF(AG80/AF80-1&gt;1,"*",IF(AG80/AF80-1&lt;-1,"*",IF(AF80&gt;0,IF(AG80&lt;0,"*",AG80/AF80-1),IF(AG80&gt;0,"*",(AG80/AF80-1)*-1)))),"")</f>
        <v>-0.57432131731197167</v>
      </c>
      <c r="AI80" s="109"/>
    </row>
    <row r="81" spans="2:35" ht="12.75" customHeight="1" x14ac:dyDescent="0.35">
      <c r="B81" s="3" t="s">
        <v>71</v>
      </c>
      <c r="C81" s="23" t="s">
        <v>71</v>
      </c>
      <c r="D81" s="55"/>
      <c r="E81" s="51" t="s">
        <v>261</v>
      </c>
      <c r="F81" s="52">
        <v>1981.13</v>
      </c>
      <c r="G81" s="52">
        <v>1956.6469999999999</v>
      </c>
      <c r="H81" s="52">
        <v>2120.7220000000002</v>
      </c>
      <c r="I81" s="52">
        <v>2461.915</v>
      </c>
      <c r="J81" s="52">
        <v>2459.2460000000001</v>
      </c>
      <c r="K81" s="52">
        <v>2506.9690000000001</v>
      </c>
      <c r="L81" s="52">
        <v>2613.9470000000001</v>
      </c>
      <c r="M81" s="52">
        <v>2510.3809999999999</v>
      </c>
      <c r="N81" s="52">
        <v>2430.31</v>
      </c>
      <c r="O81" s="52">
        <v>2427.0680000000002</v>
      </c>
      <c r="P81" s="52">
        <v>2967.672</v>
      </c>
      <c r="Q81" s="52">
        <v>3084.4569999999999</v>
      </c>
      <c r="R81" s="52">
        <v>3140.5</v>
      </c>
      <c r="S81" s="49">
        <f t="shared" si="19"/>
        <v>1.8169486557925829E-2</v>
      </c>
      <c r="T81" s="51">
        <v>151.542</v>
      </c>
      <c r="U81" s="52">
        <v>158.59200000000001</v>
      </c>
      <c r="V81" s="52">
        <v>132.75899999999999</v>
      </c>
      <c r="W81" s="52">
        <v>146.01300000000001</v>
      </c>
      <c r="X81" s="52">
        <v>144.846</v>
      </c>
      <c r="Y81" s="52">
        <v>169.72399999999999</v>
      </c>
      <c r="Z81" s="52">
        <v>220.6</v>
      </c>
      <c r="AA81" s="52">
        <v>141.589</v>
      </c>
      <c r="AB81" s="52">
        <v>141.75200000000001</v>
      </c>
      <c r="AC81" s="52">
        <v>192.41499999999999</v>
      </c>
      <c r="AD81" s="52">
        <v>238.62899999999999</v>
      </c>
      <c r="AE81" s="52">
        <v>122.059</v>
      </c>
      <c r="AF81" s="52">
        <v>186.964</v>
      </c>
      <c r="AG81" s="52">
        <v>207.9</v>
      </c>
      <c r="AH81" s="49">
        <f>IFERROR(IF(AG81/AF81-1&gt;1,"*",IF(AG81/AF81-1&lt;-1,"*",IF(AF81&gt;0,IF(AG81&lt;0,"*",AG81/AF81-1),IF(AG81&gt;0,"*",(AG81/AF81-1)*-1)))),"")</f>
        <v>0.11197877666288703</v>
      </c>
      <c r="AI81" s="73"/>
    </row>
    <row r="82" spans="2:35" ht="12.75" customHeight="1" x14ac:dyDescent="0.35">
      <c r="B82" s="4" t="s">
        <v>189</v>
      </c>
      <c r="C82" s="20" t="s">
        <v>15</v>
      </c>
      <c r="D82" s="55"/>
      <c r="E82" s="56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9" t="str">
        <f t="shared" si="19"/>
        <v/>
      </c>
      <c r="T82" s="56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9" t="s">
        <v>253</v>
      </c>
      <c r="AI82" s="104"/>
    </row>
    <row r="83" spans="2:35" ht="12.75" customHeight="1" x14ac:dyDescent="0.35">
      <c r="B83" s="3" t="s">
        <v>117</v>
      </c>
      <c r="C83" s="23" t="s">
        <v>203</v>
      </c>
      <c r="D83" s="55"/>
      <c r="E83" s="51" t="s">
        <v>254</v>
      </c>
      <c r="F83" s="52" t="s">
        <v>254</v>
      </c>
      <c r="G83" s="52" t="s">
        <v>254</v>
      </c>
      <c r="H83" s="52">
        <v>95.730999999999995</v>
      </c>
      <c r="I83" s="52">
        <v>95.792000000000002</v>
      </c>
      <c r="J83" s="52">
        <v>97.814999999999998</v>
      </c>
      <c r="K83" s="52">
        <v>94.7</v>
      </c>
      <c r="L83" s="52">
        <v>87.289000000000001</v>
      </c>
      <c r="M83" s="52">
        <v>81.667000000000002</v>
      </c>
      <c r="N83" s="52">
        <v>55.081000000000003</v>
      </c>
      <c r="O83" s="52">
        <v>57.594000000000001</v>
      </c>
      <c r="P83" s="52">
        <v>52.402999999999999</v>
      </c>
      <c r="Q83" s="52">
        <v>50.406999999999996</v>
      </c>
      <c r="R83" s="52">
        <v>49.4</v>
      </c>
      <c r="S83" s="49">
        <f t="shared" si="19"/>
        <v>-1.9977384093479045E-2</v>
      </c>
      <c r="T83" s="51" t="s">
        <v>254</v>
      </c>
      <c r="U83" s="52" t="s">
        <v>254</v>
      </c>
      <c r="V83" s="52" t="s">
        <v>254</v>
      </c>
      <c r="W83" s="52">
        <v>22.56</v>
      </c>
      <c r="X83" s="52">
        <v>22.86</v>
      </c>
      <c r="Y83" s="52">
        <v>22.504000000000001</v>
      </c>
      <c r="Z83" s="52">
        <v>19.855</v>
      </c>
      <c r="AA83" s="52">
        <v>15.372999999999999</v>
      </c>
      <c r="AB83" s="52">
        <v>13.257</v>
      </c>
      <c r="AC83" s="52">
        <v>9.3789999999999996</v>
      </c>
      <c r="AD83" s="52">
        <v>13.361000000000001</v>
      </c>
      <c r="AE83" s="52">
        <v>9.6416382252559742</v>
      </c>
      <c r="AF83" s="52">
        <v>11.3</v>
      </c>
      <c r="AG83" s="52">
        <v>9.9</v>
      </c>
      <c r="AH83" s="49">
        <f>IFERROR(IF(AG83/AF83-1&gt;1,"*",IF(AG83/AF83-1&lt;-1,"*",IF(AF83&gt;0,IF(AG83&lt;0,"*",AG83/AF83-1),IF(AG83&gt;0,"*",(AG83/AF83-1)*-1)))),"")</f>
        <v>-0.12389380530973448</v>
      </c>
      <c r="AI83" s="73"/>
    </row>
    <row r="84" spans="2:35" ht="12.75" customHeight="1" x14ac:dyDescent="0.35">
      <c r="B84" s="3" t="s">
        <v>192</v>
      </c>
      <c r="C84" s="23" t="s">
        <v>16</v>
      </c>
      <c r="D84" s="55"/>
      <c r="E84" s="51">
        <v>1357</v>
      </c>
      <c r="F84" s="52">
        <v>1465.0239999999999</v>
      </c>
      <c r="G84" s="52" t="s">
        <v>254</v>
      </c>
      <c r="H84" s="52" t="s">
        <v>254</v>
      </c>
      <c r="I84" s="52" t="s">
        <v>254</v>
      </c>
      <c r="J84" s="52">
        <v>0.104</v>
      </c>
      <c r="K84" s="52">
        <v>6.9000000000000006E-2</v>
      </c>
      <c r="L84" s="52" t="s">
        <v>254</v>
      </c>
      <c r="M84" s="52">
        <v>7.4999999999999997E-2</v>
      </c>
      <c r="N84" s="52" t="s">
        <v>191</v>
      </c>
      <c r="O84" s="52" t="s">
        <v>253</v>
      </c>
      <c r="P84" s="52">
        <v>0.28011204481792717</v>
      </c>
      <c r="Q84" s="52">
        <v>0.3</v>
      </c>
      <c r="R84" s="52">
        <v>0.3</v>
      </c>
      <c r="S84" s="49">
        <f t="shared" si="19"/>
        <v>0</v>
      </c>
      <c r="T84" s="51">
        <v>-791</v>
      </c>
      <c r="U84" s="52">
        <v>-775.62099999999998</v>
      </c>
      <c r="V84" s="52">
        <v>-715</v>
      </c>
      <c r="W84" s="52">
        <v>1927.1969999999999</v>
      </c>
      <c r="X84" s="52">
        <v>73.629000000000005</v>
      </c>
      <c r="Y84" s="52">
        <v>-2.9990000000000001</v>
      </c>
      <c r="Z84" s="52">
        <v>-6.0000000000000001E-3</v>
      </c>
      <c r="AA84" s="52">
        <v>-0.17899999999999999</v>
      </c>
      <c r="AB84" s="52">
        <v>-0.13</v>
      </c>
      <c r="AC84" s="52">
        <v>-8.9999999999999993E-3</v>
      </c>
      <c r="AD84" s="52">
        <v>2.1000000000000001E-2</v>
      </c>
      <c r="AE84" s="52">
        <v>-6.8719999999999999</v>
      </c>
      <c r="AF84" s="52">
        <v>-0.63500000000000001</v>
      </c>
      <c r="AG84" s="52">
        <v>-0.7</v>
      </c>
      <c r="AH84" s="49">
        <f>IFERROR(IF(AG84/AF84-1&gt;1,"*",IF(AG84/AF84-1&lt;-1,"*",IF(AF84&gt;0,IF(AG84&lt;0,"*",AG84/AF84-1),IF(AG84&gt;0,"*",(AG84/AF84-1)*-1)))),"")</f>
        <v>-0.10236220472440927</v>
      </c>
      <c r="AI84" s="73"/>
    </row>
    <row r="85" spans="2:35" ht="12.75" customHeight="1" x14ac:dyDescent="0.35">
      <c r="B85" s="4" t="s">
        <v>193</v>
      </c>
      <c r="C85" s="20" t="s">
        <v>160</v>
      </c>
      <c r="D85" s="55"/>
      <c r="E85" s="56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9" t="str">
        <f t="shared" si="19"/>
        <v/>
      </c>
      <c r="T85" s="56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9" t="s">
        <v>253</v>
      </c>
      <c r="AI85" s="80"/>
    </row>
    <row r="86" spans="2:35" ht="12.75" customHeight="1" x14ac:dyDescent="0.35">
      <c r="B86" s="3" t="s">
        <v>262</v>
      </c>
      <c r="C86" s="23" t="s">
        <v>262</v>
      </c>
      <c r="D86" s="55"/>
      <c r="E86" s="51">
        <v>666.81200000000001</v>
      </c>
      <c r="F86" s="52">
        <v>752.78399999999999</v>
      </c>
      <c r="G86" s="52">
        <v>660.20100000000002</v>
      </c>
      <c r="H86" s="52">
        <v>687.06299999999999</v>
      </c>
      <c r="I86" s="52">
        <v>740.77</v>
      </c>
      <c r="J86" s="52">
        <v>730.83299999999997</v>
      </c>
      <c r="K86" s="52">
        <v>778.13599999999997</v>
      </c>
      <c r="L86" s="52">
        <v>786.04899999999998</v>
      </c>
      <c r="M86" s="52">
        <v>849.697</v>
      </c>
      <c r="N86" s="52">
        <v>912.16</v>
      </c>
      <c r="O86" s="52">
        <v>969.23699999999997</v>
      </c>
      <c r="P86" s="52">
        <v>1201.028</v>
      </c>
      <c r="Q86" s="52">
        <v>1225.787</v>
      </c>
      <c r="R86" s="52">
        <v>1204</v>
      </c>
      <c r="S86" s="49">
        <f t="shared" si="19"/>
        <v>-1.7773887306685499E-2</v>
      </c>
      <c r="T86" s="51">
        <v>101.245</v>
      </c>
      <c r="U86" s="52">
        <v>105.063</v>
      </c>
      <c r="V86" s="52">
        <v>101.52</v>
      </c>
      <c r="W86" s="52">
        <v>106.452</v>
      </c>
      <c r="X86" s="52">
        <v>120.02200000000001</v>
      </c>
      <c r="Y86" s="52">
        <v>125.084</v>
      </c>
      <c r="Z86" s="52">
        <v>122.101</v>
      </c>
      <c r="AA86" s="52">
        <v>123.833</v>
      </c>
      <c r="AB86" s="52">
        <v>105.577</v>
      </c>
      <c r="AC86" s="52">
        <v>122.51300000000001</v>
      </c>
      <c r="AD86" s="52">
        <v>132.99700000000001</v>
      </c>
      <c r="AE86" s="52">
        <v>139.43</v>
      </c>
      <c r="AF86" s="52">
        <v>140.96199999999999</v>
      </c>
      <c r="AG86" s="52">
        <v>157</v>
      </c>
      <c r="AH86" s="49">
        <f>IFERROR(IF(AG86/AF86-1&gt;1,"*",IF(AG86/AF86-1&lt;-1,"*",IF(AF86&gt;0,IF(AG86&lt;0,"*",AG86/AF86-1),IF(AG86&gt;0,"*",(AG86/AF86-1)*-1)))),"")</f>
        <v>0.11377534370965225</v>
      </c>
      <c r="AI86" s="73"/>
    </row>
    <row r="87" spans="2:35" ht="12.75" customHeight="1" x14ac:dyDescent="0.35">
      <c r="B87" s="106" t="s">
        <v>175</v>
      </c>
      <c r="C87" s="19" t="s">
        <v>175</v>
      </c>
      <c r="D87" s="85"/>
      <c r="E87" s="51" t="s">
        <v>254</v>
      </c>
      <c r="F87" s="52" t="s">
        <v>254</v>
      </c>
      <c r="G87" s="52" t="s">
        <v>254</v>
      </c>
      <c r="H87" s="52" t="s">
        <v>254</v>
      </c>
      <c r="I87" s="52">
        <v>6329</v>
      </c>
      <c r="J87" s="52">
        <v>9133</v>
      </c>
      <c r="K87" s="52">
        <v>11062</v>
      </c>
      <c r="L87" s="52">
        <v>11518</v>
      </c>
      <c r="M87" s="52">
        <v>12017</v>
      </c>
      <c r="N87" s="52">
        <v>4837</v>
      </c>
      <c r="O87" s="52">
        <v>5918</v>
      </c>
      <c r="P87" s="52">
        <v>17320</v>
      </c>
      <c r="Q87" s="52">
        <v>18302</v>
      </c>
      <c r="R87" s="52">
        <v>20438</v>
      </c>
      <c r="S87" s="49">
        <f t="shared" si="19"/>
        <v>0.11670855644191902</v>
      </c>
      <c r="T87" s="51" t="s">
        <v>254</v>
      </c>
      <c r="U87" s="52" t="s">
        <v>254</v>
      </c>
      <c r="V87" s="52" t="s">
        <v>254</v>
      </c>
      <c r="W87" s="52" t="s">
        <v>254</v>
      </c>
      <c r="X87" s="52">
        <v>513</v>
      </c>
      <c r="Y87" s="52">
        <v>549</v>
      </c>
      <c r="Z87" s="52">
        <v>688</v>
      </c>
      <c r="AA87" s="52">
        <v>909</v>
      </c>
      <c r="AB87" s="52">
        <v>1185</v>
      </c>
      <c r="AC87" s="52">
        <v>259</v>
      </c>
      <c r="AD87" s="52">
        <v>500</v>
      </c>
      <c r="AE87" s="52">
        <v>1521.4220601640839</v>
      </c>
      <c r="AF87" s="52">
        <v>1669</v>
      </c>
      <c r="AG87" s="52">
        <v>1444</v>
      </c>
      <c r="AH87" s="49">
        <f>IFERROR(IF(AG87/AF87-1&gt;1,"*",IF(AG87/AF87-1&lt;-1,"*",IF(AF87&gt;0,IF(AG87&lt;0,"*",AG87/AF87-1),IF(AG87&gt;0,"*",(AG87/AF87-1)*-1)))),"")</f>
        <v>-0.13481126423007794</v>
      </c>
      <c r="AI87" s="73"/>
    </row>
    <row r="88" spans="2:35" ht="12.75" customHeight="1" x14ac:dyDescent="0.35">
      <c r="B88" s="2" t="s">
        <v>66</v>
      </c>
      <c r="C88" s="27" t="s">
        <v>82</v>
      </c>
      <c r="D88" s="50"/>
      <c r="E88" s="46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9" t="str">
        <f t="shared" si="19"/>
        <v/>
      </c>
      <c r="T88" s="51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49" t="s">
        <v>253</v>
      </c>
      <c r="AI88" s="104"/>
    </row>
    <row r="89" spans="2:35" ht="12.75" customHeight="1" x14ac:dyDescent="0.35">
      <c r="B89" s="3" t="s">
        <v>230</v>
      </c>
      <c r="C89" s="23" t="s">
        <v>168</v>
      </c>
      <c r="D89" s="55"/>
      <c r="E89" s="51">
        <v>163.46</v>
      </c>
      <c r="F89" s="52">
        <v>153.1</v>
      </c>
      <c r="G89" s="52">
        <v>148.44999999999999</v>
      </c>
      <c r="H89" s="52">
        <v>132.47</v>
      </c>
      <c r="I89" s="52">
        <v>121.54</v>
      </c>
      <c r="J89" s="52">
        <v>105.69</v>
      </c>
      <c r="K89" s="52">
        <v>110.27</v>
      </c>
      <c r="L89" s="52">
        <v>111.946</v>
      </c>
      <c r="M89" s="52">
        <v>114.876</v>
      </c>
      <c r="N89" s="52">
        <v>65.989999999999995</v>
      </c>
      <c r="O89" s="52">
        <v>92.07</v>
      </c>
      <c r="P89" s="52">
        <v>114.17959999999999</v>
      </c>
      <c r="Q89" s="52">
        <v>126.7</v>
      </c>
      <c r="R89" s="52">
        <v>136.5</v>
      </c>
      <c r="S89" s="49">
        <f t="shared" si="19"/>
        <v>7.7348066298342566E-2</v>
      </c>
      <c r="T89" s="51">
        <v>-9.2669999999999995</v>
      </c>
      <c r="U89" s="52">
        <v>-23.95</v>
      </c>
      <c r="V89" s="52">
        <v>-10.263</v>
      </c>
      <c r="W89" s="52">
        <v>-11.038</v>
      </c>
      <c r="X89" s="52">
        <v>7.9740000000000002</v>
      </c>
      <c r="Y89" s="52">
        <v>-24.696000000000002</v>
      </c>
      <c r="Z89" s="52">
        <v>0</v>
      </c>
      <c r="AA89" s="52">
        <v>-2.7829999999999999</v>
      </c>
      <c r="AB89" s="52">
        <v>-0.499</v>
      </c>
      <c r="AC89" s="52">
        <v>-10.432</v>
      </c>
      <c r="AD89" s="52">
        <v>-9.2680000000000007</v>
      </c>
      <c r="AE89" s="52">
        <v>0.159</v>
      </c>
      <c r="AF89" s="52">
        <v>0.73</v>
      </c>
      <c r="AG89" s="52">
        <v>0.90800000000000003</v>
      </c>
      <c r="AH89" s="49">
        <f>IFERROR(IF(AG89/AF89-1&gt;1,"*",IF(AG89/AF89-1&lt;-1,"*",IF(AF89&gt;0,IF(AG89&lt;0,"*",AG89/AF89-1),IF(AG89&gt;0,"*",(AG89/AF89-1)*-1)))),"")</f>
        <v>0.24383561643835616</v>
      </c>
      <c r="AI89" s="73"/>
    </row>
    <row r="90" spans="2:35" s="86" customFormat="1" ht="12.75" customHeight="1" x14ac:dyDescent="0.35">
      <c r="B90" s="3" t="s">
        <v>195</v>
      </c>
      <c r="C90" s="23" t="s">
        <v>195</v>
      </c>
      <c r="D90" s="55"/>
      <c r="E90" s="51">
        <v>39.395000000000003</v>
      </c>
      <c r="F90" s="52">
        <v>38.768999999999998</v>
      </c>
      <c r="G90" s="52">
        <v>40.460999999999999</v>
      </c>
      <c r="H90" s="52">
        <v>36.933</v>
      </c>
      <c r="I90" s="52">
        <v>41.01</v>
      </c>
      <c r="J90" s="52">
        <v>40.823</v>
      </c>
      <c r="K90" s="52">
        <v>62.719000000000001</v>
      </c>
      <c r="L90" s="52">
        <v>73.313000000000002</v>
      </c>
      <c r="M90" s="52">
        <v>93.718999999999994</v>
      </c>
      <c r="N90" s="52">
        <v>58.511000000000003</v>
      </c>
      <c r="O90" s="52">
        <v>51.338000000000001</v>
      </c>
      <c r="P90" s="52">
        <v>49.223709999999997</v>
      </c>
      <c r="Q90" s="52">
        <v>38.921379999999999</v>
      </c>
      <c r="R90" s="52">
        <v>24</v>
      </c>
      <c r="S90" s="49">
        <f t="shared" si="19"/>
        <v>-0.38337232646941088</v>
      </c>
      <c r="T90" s="51">
        <v>-15.157999999999999</v>
      </c>
      <c r="U90" s="52">
        <v>-7.4370000000000003</v>
      </c>
      <c r="V90" s="52">
        <v>-9.1080000000000005</v>
      </c>
      <c r="W90" s="52">
        <v>10.09</v>
      </c>
      <c r="X90" s="52">
        <v>-8.4730000000000008</v>
      </c>
      <c r="Y90" s="52">
        <v>0.11899999999999999</v>
      </c>
      <c r="Z90" s="52">
        <v>-7.18</v>
      </c>
      <c r="AA90" s="52">
        <v>-8.9909999999999997</v>
      </c>
      <c r="AB90" s="52">
        <v>-8.9909999999999997</v>
      </c>
      <c r="AC90" s="52">
        <v>-24.350999999999999</v>
      </c>
      <c r="AD90" s="52">
        <v>-3.665</v>
      </c>
      <c r="AE90" s="52">
        <v>-14.169</v>
      </c>
      <c r="AF90" s="52">
        <v>-9.0069999999999997</v>
      </c>
      <c r="AG90" s="52">
        <v>3</v>
      </c>
      <c r="AH90" s="49" t="str">
        <f>IFERROR(IF(AG90/AF90-1&gt;1,"*",IF(AG90/AF90-1&lt;-1,"*",IF(AF90&gt;0,IF(AG90&lt;0,"*",AG90/AF90-1),IF(AG90&gt;0,"*",(AG90/AF90-1)*-1)))),"")</f>
        <v>*</v>
      </c>
      <c r="AI90" s="73"/>
    </row>
    <row r="91" spans="2:35" ht="12.75" customHeight="1" x14ac:dyDescent="0.35">
      <c r="B91" s="3" t="s">
        <v>214</v>
      </c>
      <c r="C91" s="23" t="s">
        <v>138</v>
      </c>
      <c r="D91" s="55"/>
      <c r="E91" s="51">
        <v>13792.611999999999</v>
      </c>
      <c r="F91" s="52">
        <v>15946.143</v>
      </c>
      <c r="G91" s="52">
        <v>16724.43</v>
      </c>
      <c r="H91" s="52">
        <v>18116.534</v>
      </c>
      <c r="I91" s="52">
        <v>20900.438999999998</v>
      </c>
      <c r="J91" s="52">
        <v>23310.53</v>
      </c>
      <c r="K91" s="52">
        <v>25335.955999999998</v>
      </c>
      <c r="L91" s="52">
        <v>26145</v>
      </c>
      <c r="M91" s="52">
        <v>28285.967000000001</v>
      </c>
      <c r="N91" s="52">
        <v>20402.361000000001</v>
      </c>
      <c r="O91" s="52">
        <v>27716.453000000001</v>
      </c>
      <c r="P91" s="52">
        <v>32569</v>
      </c>
      <c r="Q91" s="52">
        <v>35947</v>
      </c>
      <c r="R91" s="52">
        <v>38632</v>
      </c>
      <c r="S91" s="49">
        <f t="shared" si="19"/>
        <v>7.4693298467187752E-2</v>
      </c>
      <c r="T91" s="51">
        <v>1932.29</v>
      </c>
      <c r="U91" s="52">
        <v>2360.759</v>
      </c>
      <c r="V91" s="52">
        <v>2377.08</v>
      </c>
      <c r="W91" s="52">
        <v>2500.5479999999998</v>
      </c>
      <c r="X91" s="52">
        <v>2874.5839999999998</v>
      </c>
      <c r="Y91" s="52">
        <v>3156.96</v>
      </c>
      <c r="Z91" s="52">
        <v>3367.62</v>
      </c>
      <c r="AA91" s="52">
        <v>3444</v>
      </c>
      <c r="AB91" s="52">
        <v>3639.1039999999998</v>
      </c>
      <c r="AC91" s="52">
        <v>1105.739</v>
      </c>
      <c r="AD91" s="52">
        <v>3243.192</v>
      </c>
      <c r="AE91" s="52">
        <v>4130.232</v>
      </c>
      <c r="AF91" s="52">
        <v>5380.9170000000004</v>
      </c>
      <c r="AG91" s="52">
        <v>5866</v>
      </c>
      <c r="AH91" s="49">
        <f>IFERROR(IF(AG91/AF91-1&gt;1,"*",IF(AG91/AF91-1&lt;-1,"*",IF(AF91&gt;0,IF(AG91&lt;0,"*",AG91/AF91-1),IF(AG91&gt;0,"*",(AG91/AF91-1)*-1)))),"")</f>
        <v>9.0148760889640078E-2</v>
      </c>
      <c r="AI91" s="73"/>
    </row>
    <row r="92" spans="2:35" ht="12.75" customHeight="1" x14ac:dyDescent="0.35">
      <c r="B92" s="3" t="s">
        <v>263</v>
      </c>
      <c r="C92" s="23" t="s">
        <v>263</v>
      </c>
      <c r="D92" s="55"/>
      <c r="E92" s="51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>
        <v>4304.1000000000004</v>
      </c>
      <c r="R92" s="52">
        <v>4789.8</v>
      </c>
      <c r="S92" s="49">
        <f t="shared" si="19"/>
        <v>0.11284589112706489</v>
      </c>
      <c r="T92" s="51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>
        <v>465.2</v>
      </c>
      <c r="AG92" s="52">
        <v>530.6</v>
      </c>
      <c r="AH92" s="49">
        <f>IFERROR(IF(AG92/AF92-1&gt;1,"*",IF(AG92/AF92-1&lt;-1,"*",IF(AF92&gt;0,IF(AG92&lt;0,"*",AG92/AF92-1),IF(AG92&gt;0,"*",(AG92/AF92-1)*-1)))),"")</f>
        <v>0.14058469475494428</v>
      </c>
      <c r="AI92" s="73"/>
    </row>
    <row r="93" spans="2:35" ht="12.75" customHeight="1" x14ac:dyDescent="0.35">
      <c r="B93" s="4" t="s">
        <v>211</v>
      </c>
      <c r="C93" s="20" t="s">
        <v>17</v>
      </c>
      <c r="D93" s="55"/>
      <c r="E93" s="56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9" t="str">
        <f t="shared" si="19"/>
        <v/>
      </c>
      <c r="T93" s="56" t="s">
        <v>253</v>
      </c>
      <c r="U93" s="57" t="s">
        <v>253</v>
      </c>
      <c r="V93" s="57" t="s">
        <v>253</v>
      </c>
      <c r="W93" s="57" t="s">
        <v>253</v>
      </c>
      <c r="X93" s="57" t="s">
        <v>253</v>
      </c>
      <c r="Y93" s="57" t="s">
        <v>253</v>
      </c>
      <c r="Z93" s="57" t="s">
        <v>253</v>
      </c>
      <c r="AA93" s="57" t="s">
        <v>253</v>
      </c>
      <c r="AB93" s="57" t="s">
        <v>253</v>
      </c>
      <c r="AC93" s="57" t="s">
        <v>253</v>
      </c>
      <c r="AD93" s="57" t="s">
        <v>253</v>
      </c>
      <c r="AE93" s="57" t="s">
        <v>253</v>
      </c>
      <c r="AF93" s="57" t="s">
        <v>253</v>
      </c>
      <c r="AG93" s="57"/>
      <c r="AH93" s="59" t="s">
        <v>253</v>
      </c>
      <c r="AI93" s="104"/>
    </row>
    <row r="94" spans="2:35" ht="12.75" customHeight="1" x14ac:dyDescent="0.35">
      <c r="B94" s="4" t="s">
        <v>165</v>
      </c>
      <c r="C94" s="20" t="s">
        <v>166</v>
      </c>
      <c r="D94" s="55"/>
      <c r="E94" s="56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9" t="str">
        <f t="shared" si="19"/>
        <v/>
      </c>
      <c r="T94" s="56" t="s">
        <v>253</v>
      </c>
      <c r="U94" s="57" t="s">
        <v>253</v>
      </c>
      <c r="V94" s="57" t="s">
        <v>253</v>
      </c>
      <c r="W94" s="57" t="s">
        <v>253</v>
      </c>
      <c r="X94" s="57" t="s">
        <v>253</v>
      </c>
      <c r="Y94" s="57" t="s">
        <v>253</v>
      </c>
      <c r="Z94" s="57" t="s">
        <v>253</v>
      </c>
      <c r="AA94" s="57" t="s">
        <v>253</v>
      </c>
      <c r="AB94" s="57" t="s">
        <v>253</v>
      </c>
      <c r="AC94" s="57" t="s">
        <v>253</v>
      </c>
      <c r="AD94" s="57" t="s">
        <v>253</v>
      </c>
      <c r="AE94" s="57" t="s">
        <v>253</v>
      </c>
      <c r="AF94" s="57" t="s">
        <v>253</v>
      </c>
      <c r="AG94" s="57"/>
      <c r="AH94" s="59" t="s">
        <v>253</v>
      </c>
      <c r="AI94" s="104"/>
    </row>
    <row r="95" spans="2:35" ht="12.75" customHeight="1" x14ac:dyDescent="0.35">
      <c r="B95" s="2" t="s">
        <v>45</v>
      </c>
      <c r="C95" s="28" t="s">
        <v>83</v>
      </c>
      <c r="D95" s="50"/>
      <c r="E95" s="46"/>
      <c r="F95" s="47"/>
      <c r="G95" s="47"/>
      <c r="H95" s="47"/>
      <c r="I95" s="86"/>
      <c r="J95" s="110"/>
      <c r="K95" s="110"/>
      <c r="L95" s="110"/>
      <c r="M95" s="110"/>
      <c r="N95" s="110"/>
      <c r="O95" s="110"/>
      <c r="P95" s="110"/>
      <c r="Q95" s="110"/>
      <c r="R95" s="110"/>
      <c r="S95" s="49" t="str">
        <f t="shared" si="19"/>
        <v/>
      </c>
      <c r="T95" s="46"/>
      <c r="U95" s="47"/>
      <c r="V95" s="47"/>
      <c r="W95" s="47"/>
      <c r="X95" s="47"/>
      <c r="Y95" s="47"/>
      <c r="Z95" s="47"/>
      <c r="AA95" s="47"/>
      <c r="AB95" s="47"/>
      <c r="AC95" s="110"/>
      <c r="AD95" s="110"/>
      <c r="AE95" s="110"/>
      <c r="AF95" s="110"/>
      <c r="AG95" s="110"/>
      <c r="AH95" s="49" t="s">
        <v>253</v>
      </c>
      <c r="AI95" s="80"/>
    </row>
    <row r="96" spans="2:35" ht="12.75" customHeight="1" x14ac:dyDescent="0.35">
      <c r="B96" s="3" t="s">
        <v>118</v>
      </c>
      <c r="C96" s="29" t="s">
        <v>118</v>
      </c>
      <c r="D96" s="55"/>
      <c r="E96" s="51">
        <v>825.45</v>
      </c>
      <c r="F96" s="52">
        <v>827.58</v>
      </c>
      <c r="G96" s="52">
        <v>849.62</v>
      </c>
      <c r="H96" s="52">
        <v>687.55</v>
      </c>
      <c r="I96" s="52">
        <v>663.91</v>
      </c>
      <c r="J96" s="52">
        <v>605.45000000000005</v>
      </c>
      <c r="K96" s="52">
        <v>740.32</v>
      </c>
      <c r="L96" s="52">
        <v>831.98</v>
      </c>
      <c r="M96" s="52">
        <v>735.35</v>
      </c>
      <c r="N96" s="52">
        <v>707.71</v>
      </c>
      <c r="O96" s="52">
        <v>819.68</v>
      </c>
      <c r="P96" s="52">
        <v>1003.37</v>
      </c>
      <c r="Q96" s="52">
        <v>829.60299999999995</v>
      </c>
      <c r="R96" s="52">
        <v>870.44</v>
      </c>
      <c r="S96" s="49">
        <f t="shared" si="19"/>
        <v>4.9224749669420254E-2</v>
      </c>
      <c r="T96" s="51">
        <v>41.192</v>
      </c>
      <c r="U96" s="52">
        <v>43.030999999999999</v>
      </c>
      <c r="V96" s="52">
        <v>4.3109999999999999</v>
      </c>
      <c r="W96" s="52">
        <v>-140.90899999999999</v>
      </c>
      <c r="X96" s="52">
        <v>49.854999999999997</v>
      </c>
      <c r="Y96" s="52">
        <v>38.475000000000001</v>
      </c>
      <c r="Z96" s="52">
        <v>91.786000000000001</v>
      </c>
      <c r="AA96" s="52">
        <v>129.13</v>
      </c>
      <c r="AB96" s="52">
        <v>9.2089999999999996</v>
      </c>
      <c r="AC96" s="52">
        <v>-26.431999999999999</v>
      </c>
      <c r="AD96" s="52">
        <v>-190.40899999999999</v>
      </c>
      <c r="AE96" s="52">
        <v>247.22</v>
      </c>
      <c r="AF96" s="52">
        <v>-24.72</v>
      </c>
      <c r="AG96" s="52">
        <v>31.6</v>
      </c>
      <c r="AH96" s="49" t="str">
        <f>IFERROR(IF(AG96/AF96-1&gt;1,"*",IF(AG96/AF96-1&lt;-1,"*",IF(AF96&gt;0,IF(AG96&lt;0,"*",AG96/AF96-1),IF(AG96&gt;0,"*",(AG96/AF96-1)*-1)))),"")</f>
        <v>*</v>
      </c>
      <c r="AI96" s="73"/>
    </row>
    <row r="97" spans="2:35" s="86" customFormat="1" ht="12.75" customHeight="1" x14ac:dyDescent="0.35">
      <c r="B97" s="4" t="s">
        <v>188</v>
      </c>
      <c r="C97" s="20" t="s">
        <v>19</v>
      </c>
      <c r="D97" s="55"/>
      <c r="E97" s="56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9" t="str">
        <f t="shared" si="19"/>
        <v/>
      </c>
      <c r="T97" s="56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9" t="s">
        <v>253</v>
      </c>
      <c r="AI97" s="104"/>
    </row>
    <row r="98" spans="2:35" ht="12.75" customHeight="1" x14ac:dyDescent="0.35">
      <c r="B98" s="3" t="s">
        <v>18</v>
      </c>
      <c r="C98" s="29" t="s">
        <v>18</v>
      </c>
      <c r="D98" s="55"/>
      <c r="E98" s="51">
        <v>213.91200000000001</v>
      </c>
      <c r="F98" s="52">
        <v>216.13499999999999</v>
      </c>
      <c r="G98" s="52">
        <v>209.767</v>
      </c>
      <c r="H98" s="52">
        <v>200.131</v>
      </c>
      <c r="I98" s="52">
        <v>218.23699999999999</v>
      </c>
      <c r="J98" s="52">
        <v>201.893</v>
      </c>
      <c r="K98" s="52">
        <v>217.053</v>
      </c>
      <c r="L98" s="52">
        <v>221.071</v>
      </c>
      <c r="M98" s="52">
        <v>213.471</v>
      </c>
      <c r="N98" s="52">
        <v>152.88399999999999</v>
      </c>
      <c r="O98" s="52">
        <v>237.22900000000001</v>
      </c>
      <c r="P98" s="52">
        <v>295.05882352941177</v>
      </c>
      <c r="Q98" s="52">
        <v>250.762</v>
      </c>
      <c r="R98" s="52">
        <v>238.2</v>
      </c>
      <c r="S98" s="49">
        <f t="shared" si="19"/>
        <v>-5.0095309496654195E-2</v>
      </c>
      <c r="T98" s="51">
        <v>22.866</v>
      </c>
      <c r="U98" s="52">
        <v>17.407</v>
      </c>
      <c r="V98" s="52">
        <v>7.2729999999999997</v>
      </c>
      <c r="W98" s="52">
        <v>9.1110000000000007</v>
      </c>
      <c r="X98" s="52">
        <v>16.111000000000001</v>
      </c>
      <c r="Y98" s="52">
        <v>20.105</v>
      </c>
      <c r="Z98" s="52">
        <v>22.905999999999999</v>
      </c>
      <c r="AA98" s="52">
        <v>25.207000000000001</v>
      </c>
      <c r="AB98" s="52">
        <v>21.678999999999998</v>
      </c>
      <c r="AC98" s="52">
        <v>4.24</v>
      </c>
      <c r="AD98" s="52">
        <v>9.2899999999999991</v>
      </c>
      <c r="AE98" s="52">
        <v>15.836</v>
      </c>
      <c r="AF98" s="52">
        <v>47.125</v>
      </c>
      <c r="AG98" s="52">
        <v>23.2</v>
      </c>
      <c r="AH98" s="49">
        <f>IFERROR(IF(AG98/AF98-1&gt;1,"*",IF(AG98/AF98-1&lt;-1,"*",IF(AF98&gt;0,IF(AG98&lt;0,"*",AG98/AF98-1),IF(AG98&gt;0,"*",(AG98/AF98-1)*-1)))),"")</f>
        <v>-0.50769230769230766</v>
      </c>
      <c r="AI98" s="73"/>
    </row>
    <row r="99" spans="2:35" ht="12.75" customHeight="1" x14ac:dyDescent="0.35">
      <c r="B99" s="3" t="s">
        <v>197</v>
      </c>
      <c r="C99" s="29" t="s">
        <v>109</v>
      </c>
      <c r="D99" s="55"/>
      <c r="E99" s="51">
        <v>191.352</v>
      </c>
      <c r="F99" s="52">
        <v>199.16499999999999</v>
      </c>
      <c r="G99" s="52">
        <v>190.36699999999999</v>
      </c>
      <c r="H99" s="52">
        <v>202.93600000000001</v>
      </c>
      <c r="I99" s="52">
        <v>223.33099999999999</v>
      </c>
      <c r="J99" s="52">
        <v>227.761</v>
      </c>
      <c r="K99" s="52">
        <v>242.89500000000001</v>
      </c>
      <c r="L99" s="52">
        <v>259.26</v>
      </c>
      <c r="M99" s="52">
        <v>262.63299999999998</v>
      </c>
      <c r="N99" s="52">
        <v>274.15100000000001</v>
      </c>
      <c r="O99" s="52">
        <v>301.286</v>
      </c>
      <c r="P99" s="52">
        <v>337.17700000000002</v>
      </c>
      <c r="Q99" s="52">
        <v>309.31900000000002</v>
      </c>
      <c r="R99" s="52">
        <v>309.2</v>
      </c>
      <c r="S99" s="49">
        <f t="shared" si="19"/>
        <v>-3.8471610214707574E-4</v>
      </c>
      <c r="T99" s="51">
        <v>23.14</v>
      </c>
      <c r="U99" s="52">
        <v>27.407</v>
      </c>
      <c r="V99" s="52">
        <v>27.114000000000001</v>
      </c>
      <c r="W99" s="52">
        <v>24.696000000000002</v>
      </c>
      <c r="X99" s="52">
        <v>30.64</v>
      </c>
      <c r="Y99" s="52">
        <v>34.232999999999997</v>
      </c>
      <c r="Z99" s="52">
        <v>37.073</v>
      </c>
      <c r="AA99" s="52">
        <v>37.28</v>
      </c>
      <c r="AB99" s="52">
        <v>39.218000000000004</v>
      </c>
      <c r="AC99" s="52">
        <v>44.878</v>
      </c>
      <c r="AD99" s="52">
        <v>50.792000000000002</v>
      </c>
      <c r="AE99" s="52">
        <v>31.62962962962963</v>
      </c>
      <c r="AF99" s="52">
        <v>42.7</v>
      </c>
      <c r="AG99" s="52">
        <v>48.7</v>
      </c>
      <c r="AH99" s="49">
        <f>IFERROR(IF(AG99/AF99-1&gt;1,"*",IF(AG99/AF99-1&lt;-1,"*",IF(AF99&gt;0,IF(AG99&lt;0,"*",AG99/AF99-1),IF(AG99&gt;0,"*",(AG99/AF99-1)*-1)))),"")</f>
        <v>0.14051522248243553</v>
      </c>
      <c r="AI99" s="73"/>
    </row>
    <row r="100" spans="2:35" ht="12.75" customHeight="1" x14ac:dyDescent="0.35">
      <c r="B100" s="9" t="s">
        <v>67</v>
      </c>
      <c r="C100" s="30" t="s">
        <v>84</v>
      </c>
      <c r="D100" s="50"/>
      <c r="E100" s="46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9" t="str">
        <f t="shared" si="19"/>
        <v/>
      </c>
      <c r="T100" s="46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9"/>
      <c r="AI100" s="104"/>
    </row>
    <row r="101" spans="2:35" ht="12.75" customHeight="1" x14ac:dyDescent="0.35">
      <c r="B101" s="3" t="s">
        <v>231</v>
      </c>
      <c r="C101" s="29" t="s">
        <v>130</v>
      </c>
      <c r="D101" s="55"/>
      <c r="E101" s="51">
        <v>768.41800000000001</v>
      </c>
      <c r="F101" s="52">
        <v>682.88199999999995</v>
      </c>
      <c r="G101" s="52">
        <v>692.89099999999996</v>
      </c>
      <c r="H101" s="52">
        <v>786.39599999999996</v>
      </c>
      <c r="I101" s="52">
        <v>684.98500000000001</v>
      </c>
      <c r="J101" s="52">
        <v>764.36099999999999</v>
      </c>
      <c r="K101" s="52">
        <v>639.38099999999997</v>
      </c>
      <c r="L101" s="52">
        <v>756.93</v>
      </c>
      <c r="M101" s="52">
        <v>855.33900000000006</v>
      </c>
      <c r="N101" s="52">
        <v>807.42700000000002</v>
      </c>
      <c r="O101" s="52">
        <v>827.19500000000005</v>
      </c>
      <c r="P101" s="52">
        <v>863.24800000000005</v>
      </c>
      <c r="Q101" s="52">
        <v>894.51599999999996</v>
      </c>
      <c r="R101" s="52">
        <v>985.7</v>
      </c>
      <c r="S101" s="49">
        <f t="shared" si="19"/>
        <v>0.10193668978531423</v>
      </c>
      <c r="T101" s="51">
        <v>84.165999999999997</v>
      </c>
      <c r="U101" s="52">
        <v>76.290999999999997</v>
      </c>
      <c r="V101" s="52">
        <v>-33.716999999999999</v>
      </c>
      <c r="W101" s="52">
        <v>448.42899999999997</v>
      </c>
      <c r="X101" s="52">
        <v>131.82599999999999</v>
      </c>
      <c r="Y101" s="52">
        <v>75.478999999999999</v>
      </c>
      <c r="Z101" s="52">
        <v>-303.96100000000001</v>
      </c>
      <c r="AA101" s="52">
        <v>77.674000000000007</v>
      </c>
      <c r="AB101" s="52">
        <v>105.90900000000001</v>
      </c>
      <c r="AC101" s="52">
        <v>74.28</v>
      </c>
      <c r="AD101" s="52">
        <v>-40.859000000000002</v>
      </c>
      <c r="AE101" s="52">
        <v>4.2809999999999997</v>
      </c>
      <c r="AF101" s="52">
        <v>-38.473999999999997</v>
      </c>
      <c r="AG101" s="52">
        <v>10.1</v>
      </c>
      <c r="AH101" s="49" t="str">
        <f t="shared" ref="AH101:AH109" si="20">IFERROR(IF(AG101/AF101-1&gt;1,"*",IF(AG101/AF101-1&lt;-1,"*",IF(AF101&gt;0,IF(AG101&lt;0,"*",AG101/AF101-1),IF(AG101&gt;0,"*",(AG101/AF101-1)*-1)))),"")</f>
        <v>*</v>
      </c>
      <c r="AI101" s="73"/>
    </row>
    <row r="102" spans="2:35" ht="12.75" customHeight="1" x14ac:dyDescent="0.35">
      <c r="B102" s="3" t="s">
        <v>219</v>
      </c>
      <c r="C102" s="29" t="s">
        <v>219</v>
      </c>
      <c r="D102" s="55"/>
      <c r="E102" s="51"/>
      <c r="F102" s="52"/>
      <c r="G102" s="52"/>
      <c r="H102" s="52"/>
      <c r="I102" s="52"/>
      <c r="J102" s="52">
        <v>4.5599999999999996</v>
      </c>
      <c r="K102" s="52">
        <v>6.0389999999999997</v>
      </c>
      <c r="L102" s="52">
        <v>11.08</v>
      </c>
      <c r="M102" s="52">
        <v>20.818000000000001</v>
      </c>
      <c r="N102" s="52">
        <v>31.396000000000001</v>
      </c>
      <c r="O102" s="52">
        <v>121.014</v>
      </c>
      <c r="P102" s="52">
        <v>158.36600000000001</v>
      </c>
      <c r="Q102" s="52">
        <v>201.56899999999999</v>
      </c>
      <c r="R102" s="52">
        <v>212.7</v>
      </c>
      <c r="S102" s="49">
        <f t="shared" si="19"/>
        <v>5.522178509592246E-2</v>
      </c>
      <c r="T102" s="51"/>
      <c r="U102" s="52"/>
      <c r="V102" s="52"/>
      <c r="W102" s="52"/>
      <c r="X102" s="52"/>
      <c r="Y102" s="52">
        <v>6.3E-2</v>
      </c>
      <c r="Z102" s="52">
        <v>0.28999999999999998</v>
      </c>
      <c r="AA102" s="52">
        <v>0.70199999999999996</v>
      </c>
      <c r="AB102" s="52">
        <v>0.68600000000000005</v>
      </c>
      <c r="AC102" s="52">
        <v>-5.548</v>
      </c>
      <c r="AD102" s="52">
        <v>-23.254999999999999</v>
      </c>
      <c r="AE102" s="52">
        <v>-23.146999999999998</v>
      </c>
      <c r="AF102" s="52">
        <v>-45.59</v>
      </c>
      <c r="AG102" s="52">
        <v>-31.8</v>
      </c>
      <c r="AH102" s="49">
        <f t="shared" si="20"/>
        <v>0.30247861373108142</v>
      </c>
      <c r="AI102" s="73"/>
    </row>
    <row r="103" spans="2:35" s="86" customFormat="1" ht="14.25" customHeight="1" x14ac:dyDescent="0.35">
      <c r="B103" s="3" t="s">
        <v>232</v>
      </c>
      <c r="C103" s="29" t="s">
        <v>204</v>
      </c>
      <c r="D103" s="55"/>
      <c r="E103" s="51">
        <v>190.22399999999999</v>
      </c>
      <c r="F103" s="52">
        <v>176.10900000000001</v>
      </c>
      <c r="G103" s="52">
        <v>180.39400000000001</v>
      </c>
      <c r="H103" s="52">
        <v>191.74199999999999</v>
      </c>
      <c r="I103" s="52">
        <v>204.72399999999999</v>
      </c>
      <c r="J103" s="52">
        <v>228.63499999999999</v>
      </c>
      <c r="K103" s="52">
        <v>274.57600000000002</v>
      </c>
      <c r="L103" s="52">
        <v>324.31200000000001</v>
      </c>
      <c r="M103" s="52">
        <v>357.39800000000002</v>
      </c>
      <c r="N103" s="52">
        <v>201.31100000000001</v>
      </c>
      <c r="O103" s="52">
        <v>192.21299999999999</v>
      </c>
      <c r="P103" s="52">
        <v>438.75400000000002</v>
      </c>
      <c r="Q103" s="52">
        <v>451.16800000000001</v>
      </c>
      <c r="R103" s="52">
        <v>493.6</v>
      </c>
      <c r="S103" s="49">
        <f t="shared" si="19"/>
        <v>9.404922334917365E-2</v>
      </c>
      <c r="T103" s="51">
        <v>14.180999999999999</v>
      </c>
      <c r="U103" s="52">
        <v>19.518000000000001</v>
      </c>
      <c r="V103" s="52">
        <v>22.605</v>
      </c>
      <c r="W103" s="52">
        <v>25.334</v>
      </c>
      <c r="X103" s="52">
        <v>30.361000000000001</v>
      </c>
      <c r="Y103" s="52">
        <v>36.591000000000001</v>
      </c>
      <c r="Z103" s="52">
        <v>41.377000000000002</v>
      </c>
      <c r="AA103" s="52">
        <v>51.591999999999999</v>
      </c>
      <c r="AB103" s="52">
        <v>63.962000000000003</v>
      </c>
      <c r="AC103" s="52">
        <v>45.582000000000001</v>
      </c>
      <c r="AD103" s="52">
        <v>47.192999999999998</v>
      </c>
      <c r="AE103" s="52">
        <v>89.495999999999995</v>
      </c>
      <c r="AF103" s="52">
        <v>91.902000000000001</v>
      </c>
      <c r="AG103" s="52">
        <v>111.4</v>
      </c>
      <c r="AH103" s="49">
        <f t="shared" si="20"/>
        <v>0.21216077996126304</v>
      </c>
      <c r="AI103" s="73"/>
    </row>
    <row r="104" spans="2:35" ht="12.75" customHeight="1" x14ac:dyDescent="0.35">
      <c r="B104" s="3" t="s">
        <v>20</v>
      </c>
      <c r="C104" s="29" t="s">
        <v>20</v>
      </c>
      <c r="D104" s="55"/>
      <c r="E104" s="51">
        <v>1795.6130000000001</v>
      </c>
      <c r="F104" s="52">
        <v>2620.944</v>
      </c>
      <c r="G104" s="52">
        <v>2741.732</v>
      </c>
      <c r="H104" s="52">
        <v>3355.384</v>
      </c>
      <c r="I104" s="52">
        <v>3934.5630000000001</v>
      </c>
      <c r="J104" s="52">
        <v>4049.83</v>
      </c>
      <c r="K104" s="52">
        <v>4318.0730000000003</v>
      </c>
      <c r="L104" s="52">
        <v>4486.7240000000002</v>
      </c>
      <c r="M104" s="52">
        <v>5098.6909999999998</v>
      </c>
      <c r="N104" s="52">
        <v>5340.0379999999996</v>
      </c>
      <c r="O104" s="52">
        <v>4933.1180000000004</v>
      </c>
      <c r="P104" s="52">
        <v>6063.9669999999996</v>
      </c>
      <c r="Q104" s="52">
        <v>6591.9769999999999</v>
      </c>
      <c r="R104" s="52">
        <v>7212.4</v>
      </c>
      <c r="S104" s="49">
        <f t="shared" si="19"/>
        <v>9.411789513221902E-2</v>
      </c>
      <c r="T104" s="51">
        <v>50.307000000000002</v>
      </c>
      <c r="U104" s="52">
        <v>256.68599999999998</v>
      </c>
      <c r="V104" s="52">
        <v>345.55099999999999</v>
      </c>
      <c r="W104" s="52">
        <v>470.25299999999999</v>
      </c>
      <c r="X104" s="52">
        <v>532.14499999999998</v>
      </c>
      <c r="Y104" s="52">
        <v>545.45600000000002</v>
      </c>
      <c r="Z104" s="52">
        <v>662.7</v>
      </c>
      <c r="AA104" s="52">
        <v>596.64200000000005</v>
      </c>
      <c r="AB104" s="52">
        <v>625.14599999999996</v>
      </c>
      <c r="AC104" s="52">
        <v>618.54600000000005</v>
      </c>
      <c r="AD104" s="52">
        <v>182.803</v>
      </c>
      <c r="AE104" s="52">
        <v>208.279</v>
      </c>
      <c r="AF104" s="52">
        <v>42.3</v>
      </c>
      <c r="AG104" s="52">
        <v>156.9</v>
      </c>
      <c r="AH104" s="49" t="str">
        <f t="shared" si="20"/>
        <v>*</v>
      </c>
      <c r="AI104" s="73"/>
    </row>
    <row r="105" spans="2:35" ht="12.75" customHeight="1" x14ac:dyDescent="0.35">
      <c r="B105" s="3" t="s">
        <v>159</v>
      </c>
      <c r="C105" s="29" t="s">
        <v>159</v>
      </c>
      <c r="D105" s="55"/>
      <c r="E105" s="51" t="s">
        <v>254</v>
      </c>
      <c r="F105" s="52" t="s">
        <v>254</v>
      </c>
      <c r="G105" s="52" t="s">
        <v>254</v>
      </c>
      <c r="H105" s="52">
        <v>13.12</v>
      </c>
      <c r="I105" s="52">
        <v>2.931</v>
      </c>
      <c r="J105" s="52">
        <v>4.274</v>
      </c>
      <c r="K105" s="52">
        <v>4.3</v>
      </c>
      <c r="L105" s="52">
        <v>6.7808159999999997</v>
      </c>
      <c r="M105" s="52">
        <v>10.276999999999999</v>
      </c>
      <c r="N105" s="52">
        <v>9.5211210000000008</v>
      </c>
      <c r="O105" s="52">
        <v>10.615</v>
      </c>
      <c r="P105" s="52">
        <v>15.69829</v>
      </c>
      <c r="Q105" s="52">
        <v>14.191611999999999</v>
      </c>
      <c r="R105" s="52">
        <v>7.3579999999999997</v>
      </c>
      <c r="S105" s="49">
        <f t="shared" si="19"/>
        <v>-0.48152472037707905</v>
      </c>
      <c r="T105" s="51" t="s">
        <v>254</v>
      </c>
      <c r="U105" s="52" t="s">
        <v>254</v>
      </c>
      <c r="V105" s="52" t="s">
        <v>254</v>
      </c>
      <c r="W105" s="52">
        <v>6.6509999999999998</v>
      </c>
      <c r="X105" s="52">
        <v>-0.99199999999999999</v>
      </c>
      <c r="Y105" s="52">
        <v>-5.4480000000000004</v>
      </c>
      <c r="Z105" s="52">
        <v>-5.1970000000000001</v>
      </c>
      <c r="AA105" s="52">
        <v>-1.177</v>
      </c>
      <c r="AB105" s="52">
        <v>3.6848079999999999</v>
      </c>
      <c r="AC105" s="52">
        <v>-3.4</v>
      </c>
      <c r="AD105" s="52">
        <v>-4.6870000000000003</v>
      </c>
      <c r="AE105" s="52">
        <v>-4.2314030000000002</v>
      </c>
      <c r="AF105" s="52">
        <v>-3.3529430000000002</v>
      </c>
      <c r="AG105" s="52">
        <v>-3.7</v>
      </c>
      <c r="AH105" s="49">
        <f t="shared" si="20"/>
        <v>-0.10350817177625737</v>
      </c>
      <c r="AI105" s="73"/>
    </row>
    <row r="106" spans="2:35" ht="12.75" customHeight="1" x14ac:dyDescent="0.35">
      <c r="B106" s="3" t="s">
        <v>149</v>
      </c>
      <c r="C106" s="29" t="s">
        <v>149</v>
      </c>
      <c r="D106" s="55"/>
      <c r="E106" s="51">
        <v>152.48599999999999</v>
      </c>
      <c r="F106" s="52">
        <v>138.22900000000001</v>
      </c>
      <c r="G106" s="52">
        <v>141.82400000000001</v>
      </c>
      <c r="H106" s="52">
        <v>174.80199999999999</v>
      </c>
      <c r="I106" s="52">
        <v>193.81700000000001</v>
      </c>
      <c r="J106" s="52">
        <v>180.947</v>
      </c>
      <c r="K106" s="52">
        <v>158.87799999999999</v>
      </c>
      <c r="L106" s="52">
        <v>108.771</v>
      </c>
      <c r="M106" s="52">
        <v>85.819000000000003</v>
      </c>
      <c r="N106" s="52">
        <v>269.96100000000001</v>
      </c>
      <c r="O106" s="52">
        <v>229.83099999999999</v>
      </c>
      <c r="P106" s="52">
        <v>196.34299999999999</v>
      </c>
      <c r="Q106" s="52">
        <v>158.15299999999999</v>
      </c>
      <c r="R106" s="52">
        <v>174.86</v>
      </c>
      <c r="S106" s="49">
        <f t="shared" si="19"/>
        <v>0.10563821109937854</v>
      </c>
      <c r="T106" s="51">
        <v>4.7409999999999997</v>
      </c>
      <c r="U106" s="52">
        <v>6.593</v>
      </c>
      <c r="V106" s="52">
        <v>11.321999999999999</v>
      </c>
      <c r="W106" s="52">
        <v>13.115</v>
      </c>
      <c r="X106" s="52">
        <v>6.5880000000000001</v>
      </c>
      <c r="Y106" s="52">
        <v>-24.084</v>
      </c>
      <c r="Z106" s="52">
        <v>-26.744</v>
      </c>
      <c r="AA106" s="52">
        <v>-5.335</v>
      </c>
      <c r="AB106" s="52">
        <v>-11.379</v>
      </c>
      <c r="AC106" s="52">
        <v>137.262</v>
      </c>
      <c r="AD106" s="52">
        <v>92.858999999999995</v>
      </c>
      <c r="AE106" s="52">
        <v>49.356000000000002</v>
      </c>
      <c r="AF106" s="52">
        <v>1.137</v>
      </c>
      <c r="AG106" s="52">
        <v>26.1</v>
      </c>
      <c r="AH106" s="49" t="str">
        <f t="shared" si="20"/>
        <v>*</v>
      </c>
      <c r="AI106" s="73"/>
    </row>
    <row r="107" spans="2:35" ht="12.75" customHeight="1" x14ac:dyDescent="0.35">
      <c r="B107" s="3" t="s">
        <v>21</v>
      </c>
      <c r="C107" s="29" t="s">
        <v>21</v>
      </c>
      <c r="D107" s="55"/>
      <c r="E107" s="51">
        <v>91.445999999999998</v>
      </c>
      <c r="F107" s="52">
        <v>85.825000000000003</v>
      </c>
      <c r="G107" s="52">
        <v>87</v>
      </c>
      <c r="H107" s="52">
        <v>94.206000000000003</v>
      </c>
      <c r="I107" s="52">
        <v>99.227999999999994</v>
      </c>
      <c r="J107" s="52">
        <v>110.1</v>
      </c>
      <c r="K107" s="52">
        <v>121.273</v>
      </c>
      <c r="L107" s="52">
        <v>134.43</v>
      </c>
      <c r="M107" s="52">
        <v>150.999</v>
      </c>
      <c r="N107" s="52">
        <v>147.32400000000001</v>
      </c>
      <c r="O107" s="52">
        <v>168.512</v>
      </c>
      <c r="P107" s="52">
        <v>197.24510000000001</v>
      </c>
      <c r="Q107" s="52">
        <v>216.51</v>
      </c>
      <c r="R107" s="52">
        <v>233.14699999999999</v>
      </c>
      <c r="S107" s="49">
        <f t="shared" si="19"/>
        <v>7.6841716317952891E-2</v>
      </c>
      <c r="T107" s="51">
        <v>8.9090000000000007</v>
      </c>
      <c r="U107" s="52">
        <v>9.1349999999999998</v>
      </c>
      <c r="V107" s="52">
        <v>9.6340000000000003</v>
      </c>
      <c r="W107" s="52">
        <v>9.9619999999999997</v>
      </c>
      <c r="X107" s="52">
        <v>10.702999999999999</v>
      </c>
      <c r="Y107" s="52">
        <v>13.097</v>
      </c>
      <c r="Z107" s="52">
        <v>13.898</v>
      </c>
      <c r="AA107" s="52">
        <v>14.119</v>
      </c>
      <c r="AB107" s="52">
        <v>11.218</v>
      </c>
      <c r="AC107" s="52">
        <v>6.92</v>
      </c>
      <c r="AD107" s="52">
        <v>17.422000000000001</v>
      </c>
      <c r="AE107" s="52">
        <v>8.4105960264900652</v>
      </c>
      <c r="AF107" s="52">
        <v>12.7</v>
      </c>
      <c r="AG107" s="52">
        <v>10.92</v>
      </c>
      <c r="AH107" s="49">
        <f t="shared" si="20"/>
        <v>-0.14015748031496056</v>
      </c>
      <c r="AI107" s="73"/>
    </row>
    <row r="108" spans="2:35" ht="12.75" customHeight="1" x14ac:dyDescent="0.35">
      <c r="B108" s="3" t="s">
        <v>233</v>
      </c>
      <c r="C108" s="29" t="s">
        <v>156</v>
      </c>
      <c r="D108" s="111"/>
      <c r="E108" s="51">
        <v>29.484999999999999</v>
      </c>
      <c r="F108" s="52">
        <v>29.925999999999998</v>
      </c>
      <c r="G108" s="52">
        <v>31.37</v>
      </c>
      <c r="H108" s="52">
        <v>33.283999999999999</v>
      </c>
      <c r="I108" s="52">
        <v>156.91</v>
      </c>
      <c r="J108" s="52">
        <v>161.13399999999999</v>
      </c>
      <c r="K108" s="52">
        <v>167.983</v>
      </c>
      <c r="L108" s="52">
        <v>180.46799999999999</v>
      </c>
      <c r="M108" s="52">
        <v>200.20699999999999</v>
      </c>
      <c r="N108" s="52">
        <v>230.07900000000001</v>
      </c>
      <c r="O108" s="52">
        <v>236.23099999999999</v>
      </c>
      <c r="P108" s="52">
        <v>271.14999999999998</v>
      </c>
      <c r="Q108" s="52">
        <v>316.08800000000002</v>
      </c>
      <c r="R108" s="52">
        <v>338.9</v>
      </c>
      <c r="S108" s="49">
        <f t="shared" si="19"/>
        <v>7.2169775505555256E-2</v>
      </c>
      <c r="T108" s="51">
        <v>16.065999999999999</v>
      </c>
      <c r="U108" s="52">
        <v>-6.0000000000000001E-3</v>
      </c>
      <c r="V108" s="52">
        <v>0.95299999999999996</v>
      </c>
      <c r="W108" s="52">
        <v>2.3090000000000002</v>
      </c>
      <c r="X108" s="52">
        <v>8.75</v>
      </c>
      <c r="Y108" s="52">
        <v>7.6760000000000002</v>
      </c>
      <c r="Z108" s="52">
        <v>8.8279999999999994</v>
      </c>
      <c r="AA108" s="52">
        <v>9.266</v>
      </c>
      <c r="AB108" s="52">
        <v>4.9420000000000002</v>
      </c>
      <c r="AC108" s="52">
        <v>5.6719999999999997</v>
      </c>
      <c r="AD108" s="52">
        <v>5.0919999999999996</v>
      </c>
      <c r="AE108" s="52">
        <v>8.1069999999999993</v>
      </c>
      <c r="AF108" s="52">
        <v>9.407</v>
      </c>
      <c r="AG108" s="52">
        <v>10.4</v>
      </c>
      <c r="AH108" s="49">
        <f t="shared" si="20"/>
        <v>0.10555968959285633</v>
      </c>
      <c r="AI108" s="73"/>
    </row>
    <row r="109" spans="2:35" ht="12.75" customHeight="1" x14ac:dyDescent="0.35">
      <c r="B109" s="3" t="s">
        <v>234</v>
      </c>
      <c r="C109" s="29" t="s">
        <v>205</v>
      </c>
      <c r="D109" s="55"/>
      <c r="E109" s="51">
        <v>184.70599999999999</v>
      </c>
      <c r="F109" s="52">
        <v>201.923</v>
      </c>
      <c r="G109" s="52">
        <v>217.58699999999999</v>
      </c>
      <c r="H109" s="52">
        <v>238.047</v>
      </c>
      <c r="I109" s="52">
        <v>246.00899999999999</v>
      </c>
      <c r="J109" s="52">
        <v>265.166</v>
      </c>
      <c r="K109" s="52">
        <v>275.649</v>
      </c>
      <c r="L109" s="52">
        <v>303.20299999999997</v>
      </c>
      <c r="M109" s="52">
        <v>381.31299999999999</v>
      </c>
      <c r="N109" s="52">
        <v>419.96100000000001</v>
      </c>
      <c r="O109" s="52">
        <v>648.67700000000002</v>
      </c>
      <c r="P109" s="52">
        <v>817.69799999999998</v>
      </c>
      <c r="Q109" s="52">
        <v>829.50900000000001</v>
      </c>
      <c r="R109" s="52">
        <v>763.7</v>
      </c>
      <c r="S109" s="49">
        <f>IFERROR(IF(R109/Q109-1&gt;1,"*",IF(R109/Q109-1&lt;-1,"*",IF(Q109&gt;0,IF(R109&lt;0,"*",R109/Q109-1),IF(R109&gt;0,"*",(R109/Q109-1)*-1)))),"")</f>
        <v>-7.9334883648037535E-2</v>
      </c>
      <c r="T109" s="51">
        <v>18.126999999999999</v>
      </c>
      <c r="U109" s="52">
        <v>19.513999999999999</v>
      </c>
      <c r="V109" s="52">
        <v>23.021999999999998</v>
      </c>
      <c r="W109" s="52">
        <v>24.116</v>
      </c>
      <c r="X109" s="52">
        <v>19.809000000000001</v>
      </c>
      <c r="Y109" s="52">
        <v>26.088999999999999</v>
      </c>
      <c r="Z109" s="52">
        <v>17.241</v>
      </c>
      <c r="AA109" s="52">
        <v>17.895</v>
      </c>
      <c r="AB109" s="52">
        <v>39.273000000000003</v>
      </c>
      <c r="AC109" s="52">
        <v>61.057000000000002</v>
      </c>
      <c r="AD109" s="52">
        <v>153.077</v>
      </c>
      <c r="AE109" s="52">
        <v>199.66900000000001</v>
      </c>
      <c r="AF109" s="52">
        <v>170.33500000000001</v>
      </c>
      <c r="AG109" s="52">
        <v>136.9</v>
      </c>
      <c r="AH109" s="49">
        <f t="shared" si="20"/>
        <v>-0.19628966448469198</v>
      </c>
      <c r="AI109" s="73"/>
    </row>
    <row r="110" spans="2:35" ht="12.75" customHeight="1" x14ac:dyDescent="0.35">
      <c r="B110" s="2" t="s">
        <v>22</v>
      </c>
      <c r="C110" s="27" t="s">
        <v>85</v>
      </c>
      <c r="D110" s="50"/>
      <c r="E110" s="46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9" t="str">
        <f t="shared" si="19"/>
        <v/>
      </c>
      <c r="T110" s="46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9"/>
      <c r="AI110" s="104"/>
    </row>
    <row r="111" spans="2:35" ht="12.75" customHeight="1" x14ac:dyDescent="0.35">
      <c r="B111" s="3" t="s">
        <v>23</v>
      </c>
      <c r="C111" s="23" t="s">
        <v>23</v>
      </c>
      <c r="D111" s="55"/>
      <c r="E111" s="51">
        <v>433.91500000000002</v>
      </c>
      <c r="F111" s="52">
        <v>457.82600000000002</v>
      </c>
      <c r="G111" s="52">
        <v>473.64499999999998</v>
      </c>
      <c r="H111" s="52">
        <v>468.82799999999997</v>
      </c>
      <c r="I111" s="52">
        <v>803.36500000000001</v>
      </c>
      <c r="J111" s="52">
        <v>773.57</v>
      </c>
      <c r="K111" s="52">
        <v>823.197</v>
      </c>
      <c r="L111" s="52">
        <v>955.42600000000004</v>
      </c>
      <c r="M111" s="52">
        <v>1010.937</v>
      </c>
      <c r="N111" s="52">
        <v>988.92399999999998</v>
      </c>
      <c r="O111" s="52">
        <v>1084.6990000000001</v>
      </c>
      <c r="P111" s="52">
        <v>1346.5820000000001</v>
      </c>
      <c r="Q111" s="52">
        <v>1428.2</v>
      </c>
      <c r="R111" s="52">
        <v>1591.42</v>
      </c>
      <c r="S111" s="49">
        <f t="shared" si="19"/>
        <v>0.114283713765579</v>
      </c>
      <c r="T111" s="51">
        <v>43.698999999999998</v>
      </c>
      <c r="U111" s="52">
        <v>46.542000000000002</v>
      </c>
      <c r="V111" s="52">
        <v>52.308</v>
      </c>
      <c r="W111" s="52">
        <v>51.606999999999999</v>
      </c>
      <c r="X111" s="52">
        <v>60.86</v>
      </c>
      <c r="Y111" s="52">
        <v>67.671000000000006</v>
      </c>
      <c r="Z111" s="52">
        <v>89.146000000000001</v>
      </c>
      <c r="AA111" s="52">
        <v>115.958</v>
      </c>
      <c r="AB111" s="52">
        <v>143.27500000000001</v>
      </c>
      <c r="AC111" s="52">
        <v>159.46299999999999</v>
      </c>
      <c r="AD111" s="52">
        <v>145.15700000000001</v>
      </c>
      <c r="AE111" s="52">
        <v>153.68600000000001</v>
      </c>
      <c r="AF111" s="52">
        <v>233.39500000000001</v>
      </c>
      <c r="AG111" s="52">
        <v>247.8</v>
      </c>
      <c r="AH111" s="49">
        <f>IFERROR(IF(AG111/AF111-1&gt;1,"*",IF(AG111/AF111-1&lt;-1,"*",IF(AF111&gt;0,IF(AG111&lt;0,"*",AG111/AF111-1),IF(AG111&gt;0,"*",(AG111/AF111-1)*-1)))),"")</f>
        <v>6.1719402729278672E-2</v>
      </c>
      <c r="AI111" s="73"/>
    </row>
    <row r="112" spans="2:35" ht="12.75" customHeight="1" x14ac:dyDescent="0.35">
      <c r="B112" s="6" t="s">
        <v>134</v>
      </c>
      <c r="C112" s="21" t="s">
        <v>135</v>
      </c>
      <c r="D112" s="60"/>
      <c r="E112" s="61">
        <f>SUM(E76:E111)</f>
        <v>21873.197</v>
      </c>
      <c r="F112" s="62">
        <f>SUM(F76:F111)</f>
        <v>26819.101000000002</v>
      </c>
      <c r="G112" s="62">
        <f t="shared" ref="G112:R112" si="21">SUM(G76:G111)</f>
        <v>26176.314999999995</v>
      </c>
      <c r="H112" s="62">
        <f t="shared" si="21"/>
        <v>28426.156999999999</v>
      </c>
      <c r="I112" s="62">
        <f t="shared" si="21"/>
        <v>38957.296999999999</v>
      </c>
      <c r="J112" s="62">
        <f t="shared" si="21"/>
        <v>44169.491999999984</v>
      </c>
      <c r="K112" s="62">
        <f t="shared" si="21"/>
        <v>48850.335999999996</v>
      </c>
      <c r="L112" s="62">
        <f t="shared" si="21"/>
        <v>50718.536816000014</v>
      </c>
      <c r="M112" s="62">
        <f t="shared" si="21"/>
        <v>54099.434000000008</v>
      </c>
      <c r="N112" s="62">
        <f t="shared" si="21"/>
        <v>39169.664121000002</v>
      </c>
      <c r="O112" s="62">
        <f t="shared" si="21"/>
        <v>47899.534000000007</v>
      </c>
      <c r="P112" s="62">
        <f t="shared" si="21"/>
        <v>67260.474635574225</v>
      </c>
      <c r="Q112" s="62">
        <f t="shared" si="21"/>
        <v>76560.596992000021</v>
      </c>
      <c r="R112" s="62">
        <f t="shared" si="21"/>
        <v>82975.83699999997</v>
      </c>
      <c r="S112" s="65">
        <f>IFERROR(IF(R112/Q112-1&gt;1,"*",IF(R112/Q112-1&lt;-1,"*",IF(Q112&gt;0,IF(R112&lt;0,"*",R112/Q112-1),IF(R112&gt;0,"*",(R112/Q112-1)*-1)))),"")</f>
        <v>8.3792972626249185E-2</v>
      </c>
      <c r="T112" s="61">
        <f>SUM(T76:T111)</f>
        <v>1698.8410000000001</v>
      </c>
      <c r="U112" s="62">
        <f t="shared" ref="U112:AG112" si="22">SUM(U76:U111)</f>
        <v>2094.7009999999996</v>
      </c>
      <c r="V112" s="62">
        <f t="shared" si="22"/>
        <v>2368.0759999999996</v>
      </c>
      <c r="W112" s="62">
        <f t="shared" si="22"/>
        <v>5573.335</v>
      </c>
      <c r="X112" s="62">
        <f t="shared" si="22"/>
        <v>4584.8129999999992</v>
      </c>
      <c r="Y112" s="62">
        <f t="shared" si="22"/>
        <v>4651.8590000000004</v>
      </c>
      <c r="Z112" s="62">
        <f t="shared" si="22"/>
        <v>5045.898000000001</v>
      </c>
      <c r="AA112" s="62">
        <f t="shared" si="22"/>
        <v>5400.6029999999992</v>
      </c>
      <c r="AB112" s="62">
        <f t="shared" si="22"/>
        <v>6123.6008079999992</v>
      </c>
      <c r="AC112" s="62">
        <f t="shared" si="22"/>
        <v>3045.723</v>
      </c>
      <c r="AD112" s="62">
        <f t="shared" si="22"/>
        <v>4598.0740000000005</v>
      </c>
      <c r="AE112" s="62">
        <f t="shared" si="22"/>
        <v>6894.9803089242469</v>
      </c>
      <c r="AF112" s="62">
        <f t="shared" si="22"/>
        <v>8363.7580569999991</v>
      </c>
      <c r="AG112" s="136">
        <f t="shared" si="22"/>
        <v>8988.8289999999997</v>
      </c>
      <c r="AH112" s="65">
        <f>IFERROR(IF(AG112/AF112-1&gt;1,"*",IF(AG112/AF112-1&lt;-1,"*",IF(AF112&gt;0,IF(AG112&lt;0,"*",AG112/AF112-1),IF(AG112&gt;0,"*",(AG112/AF112-1)*-1)))),"")</f>
        <v>7.4735655759058162E-2</v>
      </c>
      <c r="AI112" s="73"/>
    </row>
    <row r="113" spans="2:35" s="86" customFormat="1" ht="12.75" customHeight="1" x14ac:dyDescent="0.35">
      <c r="B113" s="14" t="s">
        <v>24</v>
      </c>
      <c r="C113" s="31" t="s">
        <v>86</v>
      </c>
      <c r="D113" s="50"/>
      <c r="E113" s="46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130"/>
      <c r="T113" s="46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49" t="s">
        <v>253</v>
      </c>
      <c r="AI113" s="104"/>
    </row>
    <row r="114" spans="2:35" ht="12.75" customHeight="1" x14ac:dyDescent="0.35">
      <c r="B114" s="2" t="s">
        <v>68</v>
      </c>
      <c r="C114" s="27" t="s">
        <v>157</v>
      </c>
      <c r="D114" s="50"/>
      <c r="E114" s="46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130"/>
      <c r="T114" s="46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9" t="s">
        <v>253</v>
      </c>
      <c r="AI114" s="80"/>
    </row>
    <row r="115" spans="2:35" ht="12.75" customHeight="1" x14ac:dyDescent="0.35">
      <c r="B115" s="4" t="s">
        <v>223</v>
      </c>
      <c r="C115" s="20" t="s">
        <v>25</v>
      </c>
      <c r="D115" s="55"/>
      <c r="E115" s="56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131"/>
      <c r="T115" s="56" t="s">
        <v>253</v>
      </c>
      <c r="U115" s="57" t="s">
        <v>253</v>
      </c>
      <c r="V115" s="57" t="s">
        <v>253</v>
      </c>
      <c r="W115" s="57" t="s">
        <v>253</v>
      </c>
      <c r="X115" s="57" t="s">
        <v>253</v>
      </c>
      <c r="Y115" s="57" t="s">
        <v>253</v>
      </c>
      <c r="Z115" s="57" t="s">
        <v>253</v>
      </c>
      <c r="AA115" s="57" t="s">
        <v>253</v>
      </c>
      <c r="AB115" s="57" t="s">
        <v>253</v>
      </c>
      <c r="AC115" s="57" t="s">
        <v>253</v>
      </c>
      <c r="AD115" s="57" t="s">
        <v>253</v>
      </c>
      <c r="AE115" s="57" t="s">
        <v>253</v>
      </c>
      <c r="AF115" s="57" t="s">
        <v>253</v>
      </c>
      <c r="AG115" s="57"/>
      <c r="AH115" s="59" t="s">
        <v>253</v>
      </c>
      <c r="AI115" s="104"/>
    </row>
    <row r="116" spans="2:35" s="86" customFormat="1" ht="12.75" customHeight="1" x14ac:dyDescent="0.35">
      <c r="B116" s="3" t="s">
        <v>235</v>
      </c>
      <c r="C116" s="23" t="s">
        <v>167</v>
      </c>
      <c r="D116" s="55"/>
      <c r="E116" s="51">
        <v>1335.3219999999999</v>
      </c>
      <c r="F116" s="52">
        <v>1329.8710000000001</v>
      </c>
      <c r="G116" s="52">
        <v>1368.6769999999999</v>
      </c>
      <c r="H116" s="52">
        <v>1494.9929999999999</v>
      </c>
      <c r="I116" s="52">
        <v>1738.2070000000001</v>
      </c>
      <c r="J116" s="52">
        <v>1801.962</v>
      </c>
      <c r="K116" s="52">
        <v>1859.183</v>
      </c>
      <c r="L116" s="52">
        <v>1831.3150000000001</v>
      </c>
      <c r="M116" s="52">
        <v>1800.748</v>
      </c>
      <c r="N116" s="52">
        <v>528.39800000000002</v>
      </c>
      <c r="O116" s="52">
        <v>902.43399999999997</v>
      </c>
      <c r="P116" s="52">
        <v>1692.0129999999999</v>
      </c>
      <c r="Q116" s="52">
        <v>1928.8</v>
      </c>
      <c r="R116" s="52">
        <v>2012.8</v>
      </c>
      <c r="S116" s="49">
        <f t="shared" ref="S116:S132" si="23">IFERROR(IF(R116/Q116-1&gt;1,"*",IF(R116/Q116-1&lt;-1,"*",IF(Q116&gt;0,IF(R116&lt;0,"*",R116/Q116-1),IF(R116&gt;0,"*",(R116/Q116-1)*-1)))),"")</f>
        <v>4.3550394027374484E-2</v>
      </c>
      <c r="T116" s="51">
        <v>40.134</v>
      </c>
      <c r="U116" s="52">
        <v>36.726999999999997</v>
      </c>
      <c r="V116" s="52">
        <v>-73.218999999999994</v>
      </c>
      <c r="W116" s="52">
        <v>30.405999999999999</v>
      </c>
      <c r="X116" s="52">
        <v>35.975000000000001</v>
      </c>
      <c r="Y116" s="52">
        <v>100.693</v>
      </c>
      <c r="Z116" s="52">
        <v>123.923</v>
      </c>
      <c r="AA116" s="52">
        <v>147.1</v>
      </c>
      <c r="AB116" s="52">
        <v>112.898</v>
      </c>
      <c r="AC116" s="52">
        <v>-595.928</v>
      </c>
      <c r="AD116" s="52">
        <v>-192.9</v>
      </c>
      <c r="AE116" s="52">
        <v>110.694</v>
      </c>
      <c r="AF116" s="52">
        <v>117.73399999999999</v>
      </c>
      <c r="AG116" s="52">
        <v>140.6</v>
      </c>
      <c r="AH116" s="49">
        <f>IFERROR(IF(AG116/AF116-1&gt;1,"*",IF(AG116/AF116-1&lt;-1,"*",IF(AF116&gt;0,IF(AG116&lt;0,"*",AG116/AF116-1),IF(AG116&gt;0,"*",(AG116/AF116-1)*-1)))),"")</f>
        <v>0.19421747328724082</v>
      </c>
      <c r="AI116" s="73"/>
    </row>
    <row r="117" spans="2:35" s="86" customFormat="1" x14ac:dyDescent="0.35">
      <c r="B117" s="3" t="s">
        <v>264</v>
      </c>
      <c r="C117" s="23" t="s">
        <v>264</v>
      </c>
      <c r="D117" s="55"/>
      <c r="E117" s="51">
        <v>1346.0060000000001</v>
      </c>
      <c r="F117" s="52">
        <v>1278.4780000000001</v>
      </c>
      <c r="G117" s="52">
        <v>1232.172</v>
      </c>
      <c r="H117" s="52">
        <v>1246.954</v>
      </c>
      <c r="I117" s="52">
        <v>1376.634</v>
      </c>
      <c r="J117" s="52">
        <v>1447.903</v>
      </c>
      <c r="K117" s="52">
        <v>1546.086</v>
      </c>
      <c r="L117" s="52">
        <v>1613.3879999999999</v>
      </c>
      <c r="M117" s="52">
        <v>1708.078</v>
      </c>
      <c r="N117" s="52">
        <v>536.15</v>
      </c>
      <c r="O117" s="52">
        <v>746.48400000000004</v>
      </c>
      <c r="P117" s="52">
        <v>1722.357</v>
      </c>
      <c r="Q117" s="52">
        <v>2158.9949999999999</v>
      </c>
      <c r="R117" s="52">
        <v>2417.9</v>
      </c>
      <c r="S117" s="49">
        <f t="shared" si="23"/>
        <v>0.11991922167489966</v>
      </c>
      <c r="T117" s="51">
        <v>6.2309999999999999</v>
      </c>
      <c r="U117" s="52">
        <v>-293.73700000000002</v>
      </c>
      <c r="V117" s="52">
        <v>-41.561999999999998</v>
      </c>
      <c r="W117" s="52">
        <v>-9.9830000000000005</v>
      </c>
      <c r="X117" s="52">
        <v>0.93799999999999994</v>
      </c>
      <c r="Y117" s="52">
        <v>30.75</v>
      </c>
      <c r="Z117" s="52">
        <v>35.488999999999997</v>
      </c>
      <c r="AA117" s="52">
        <v>101.57299999999999</v>
      </c>
      <c r="AB117" s="52">
        <v>89.963999999999999</v>
      </c>
      <c r="AC117" s="52">
        <v>-437.15899999999999</v>
      </c>
      <c r="AD117" s="52">
        <v>-133.667</v>
      </c>
      <c r="AE117" s="52">
        <v>100.31323414252154</v>
      </c>
      <c r="AF117" s="52">
        <v>128.1</v>
      </c>
      <c r="AG117" s="52">
        <v>211.8</v>
      </c>
      <c r="AH117" s="49">
        <f>IFERROR(IF(AG117/AF117-1&gt;1,"*",IF(AG117/AF117-1&lt;-1,"*",IF(AF117&gt;0,IF(AG117&lt;0,"*",AG117/AF117-1),IF(AG117&gt;0,"*",(AG117/AF117-1)*-1)))),"")</f>
        <v>0.65339578454332559</v>
      </c>
      <c r="AI117" s="73"/>
    </row>
    <row r="118" spans="2:35" s="86" customFormat="1" x14ac:dyDescent="0.35">
      <c r="B118" s="3" t="s">
        <v>196</v>
      </c>
      <c r="C118" s="23" t="s">
        <v>196</v>
      </c>
      <c r="D118" s="55"/>
      <c r="E118" s="51">
        <v>0</v>
      </c>
      <c r="F118" s="52">
        <v>0</v>
      </c>
      <c r="G118" s="52">
        <v>0</v>
      </c>
      <c r="H118" s="52">
        <v>0</v>
      </c>
      <c r="I118" s="52">
        <v>0</v>
      </c>
      <c r="J118" s="52">
        <v>0</v>
      </c>
      <c r="K118" s="52">
        <v>0</v>
      </c>
      <c r="L118" s="52">
        <v>1546.8430000000001</v>
      </c>
      <c r="M118" s="52">
        <v>1961.521</v>
      </c>
      <c r="N118" s="52">
        <v>1522.9179999999999</v>
      </c>
      <c r="O118" s="52">
        <v>1916.998</v>
      </c>
      <c r="P118" s="52">
        <v>2126.7660000000001</v>
      </c>
      <c r="Q118" s="52">
        <v>2431.6309999999999</v>
      </c>
      <c r="R118" s="52">
        <v>2556.2779999999998</v>
      </c>
      <c r="S118" s="49">
        <f t="shared" si="23"/>
        <v>5.1260655913664577E-2</v>
      </c>
      <c r="T118" s="51">
        <v>0</v>
      </c>
      <c r="U118" s="52">
        <v>0</v>
      </c>
      <c r="V118" s="52">
        <v>0</v>
      </c>
      <c r="W118" s="52">
        <v>0</v>
      </c>
      <c r="X118" s="52">
        <v>0</v>
      </c>
      <c r="Y118" s="52">
        <v>0</v>
      </c>
      <c r="Z118" s="52">
        <v>0</v>
      </c>
      <c r="AA118" s="52">
        <v>43.018000000000001</v>
      </c>
      <c r="AB118" s="52">
        <v>65.117999999999995</v>
      </c>
      <c r="AC118" s="52">
        <v>-182.048</v>
      </c>
      <c r="AD118" s="52">
        <v>32.939</v>
      </c>
      <c r="AE118" s="52">
        <v>1.3706157086602155</v>
      </c>
      <c r="AF118" s="52">
        <v>44.9</v>
      </c>
      <c r="AG118" s="52">
        <v>8.4169999999999998</v>
      </c>
      <c r="AH118" s="49">
        <f>IFERROR(IF(AG118/AF118-1&gt;1,"*",IF(AG118/AF118-1&lt;-1,"*",IF(AF118&gt;0,IF(AG118&lt;0,"*",AG118/AF118-1),IF(AG118&gt;0,"*",(AG118/AF118-1)*-1)))),"")</f>
        <v>-0.81253897550111365</v>
      </c>
      <c r="AI118" s="73"/>
    </row>
    <row r="119" spans="2:35" s="86" customFormat="1" x14ac:dyDescent="0.35">
      <c r="B119" s="106" t="s">
        <v>182</v>
      </c>
      <c r="C119" s="19" t="s">
        <v>182</v>
      </c>
      <c r="D119" s="85"/>
      <c r="E119" s="51" t="s">
        <v>254</v>
      </c>
      <c r="F119" s="52">
        <v>479.54899999999998</v>
      </c>
      <c r="G119" s="52">
        <v>479.92</v>
      </c>
      <c r="H119" s="52">
        <v>465.73200000000003</v>
      </c>
      <c r="I119" s="52">
        <v>484.65</v>
      </c>
      <c r="J119" s="52">
        <v>497.40800000000002</v>
      </c>
      <c r="K119" s="52">
        <v>367.86240000000004</v>
      </c>
      <c r="L119" s="52">
        <v>508.6</v>
      </c>
      <c r="M119" s="52">
        <v>561.76199999999994</v>
      </c>
      <c r="N119" s="52">
        <v>107.172</v>
      </c>
      <c r="O119" s="52">
        <v>398.28199999999998</v>
      </c>
      <c r="P119" s="52">
        <v>587.75800000000004</v>
      </c>
      <c r="Q119" s="52">
        <v>650.51199999999994</v>
      </c>
      <c r="R119" s="52">
        <v>671.18399999999997</v>
      </c>
      <c r="S119" s="49">
        <f t="shared" si="23"/>
        <v>3.1778045601003502E-2</v>
      </c>
      <c r="T119" s="51" t="s">
        <v>254</v>
      </c>
      <c r="U119" s="52">
        <v>-23.33</v>
      </c>
      <c r="V119" s="52">
        <v>-20.361999999999998</v>
      </c>
      <c r="W119" s="52">
        <v>-181.30600000000001</v>
      </c>
      <c r="X119" s="52">
        <v>12.427</v>
      </c>
      <c r="Y119" s="52">
        <v>10.474</v>
      </c>
      <c r="Z119" s="52">
        <v>0</v>
      </c>
      <c r="AA119" s="52">
        <v>19.7</v>
      </c>
      <c r="AB119" s="52">
        <v>-40.523000000000003</v>
      </c>
      <c r="AC119" s="52">
        <v>-124.229</v>
      </c>
      <c r="AD119" s="52">
        <v>-65.869</v>
      </c>
      <c r="AE119" s="52">
        <v>-43.337000000000003</v>
      </c>
      <c r="AF119" s="52">
        <v>32.357999999999997</v>
      </c>
      <c r="AG119" s="52">
        <v>45.067</v>
      </c>
      <c r="AH119" s="49">
        <f>IFERROR(IF(AG119/AF119-1&gt;1,"*",IF(AG119/AF119-1&lt;-1,"*",IF(AF119&gt;0,IF(AG119&lt;0,"*",AG119/AF119-1),IF(AG119&gt;0,"*",(AG119/AF119-1)*-1)))),"")</f>
        <v>0.39276222263427907</v>
      </c>
      <c r="AI119" s="73"/>
    </row>
    <row r="120" spans="2:35" x14ac:dyDescent="0.35">
      <c r="B120" s="2" t="s">
        <v>26</v>
      </c>
      <c r="C120" s="27" t="s">
        <v>87</v>
      </c>
      <c r="D120" s="50"/>
      <c r="E120" s="46"/>
      <c r="F120" s="47"/>
      <c r="G120" s="47"/>
      <c r="H120" s="47"/>
      <c r="I120" s="47"/>
      <c r="J120" s="47"/>
      <c r="K120" s="47"/>
      <c r="L120" s="47"/>
      <c r="M120" s="52"/>
      <c r="N120" s="52"/>
      <c r="O120" s="52"/>
      <c r="P120" s="52"/>
      <c r="Q120" s="52"/>
      <c r="R120" s="52"/>
      <c r="S120" s="127"/>
      <c r="T120" s="46"/>
      <c r="U120" s="47"/>
      <c r="V120" s="47"/>
      <c r="W120" s="47"/>
      <c r="X120" s="47"/>
      <c r="Y120" s="47"/>
      <c r="Z120" s="47"/>
      <c r="AA120" s="47"/>
      <c r="AB120" s="52"/>
      <c r="AC120" s="52"/>
      <c r="AD120" s="52"/>
      <c r="AE120" s="52"/>
      <c r="AF120" s="52"/>
      <c r="AG120" s="52"/>
      <c r="AH120" s="49"/>
      <c r="AI120" s="104"/>
    </row>
    <row r="121" spans="2:35" x14ac:dyDescent="0.35">
      <c r="B121" s="3" t="s">
        <v>136</v>
      </c>
      <c r="C121" s="23" t="s">
        <v>136</v>
      </c>
      <c r="D121" s="55"/>
      <c r="E121" s="51">
        <v>9728.5439999999999</v>
      </c>
      <c r="F121" s="52">
        <v>9707.5540000000001</v>
      </c>
      <c r="G121" s="52">
        <v>7945.5810000000001</v>
      </c>
      <c r="H121" s="52">
        <v>8010.9669999999996</v>
      </c>
      <c r="I121" s="52">
        <v>8925.4539999999997</v>
      </c>
      <c r="J121" s="52">
        <v>8669.2569999999996</v>
      </c>
      <c r="K121" s="52">
        <v>8217.67</v>
      </c>
      <c r="L121" s="52">
        <v>7576.0870000000004</v>
      </c>
      <c r="M121" s="52">
        <v>6870.4350000000004</v>
      </c>
      <c r="N121" s="52">
        <v>6882.3729999999996</v>
      </c>
      <c r="O121" s="52">
        <v>5900.1</v>
      </c>
      <c r="P121" s="52">
        <v>5934.4189999999999</v>
      </c>
      <c r="Q121" s="52">
        <v>4992.6000000000004</v>
      </c>
      <c r="R121" s="52">
        <v>5880.3</v>
      </c>
      <c r="S121" s="49">
        <f t="shared" si="23"/>
        <v>0.17780314866001667</v>
      </c>
      <c r="T121" s="51">
        <v>98.462000000000003</v>
      </c>
      <c r="U121" s="52">
        <v>157.88399999999999</v>
      </c>
      <c r="V121" s="52">
        <v>209.25899999999999</v>
      </c>
      <c r="W121" s="52">
        <v>329.22899999999998</v>
      </c>
      <c r="X121" s="52">
        <v>299.221</v>
      </c>
      <c r="Y121" s="52">
        <v>174.04300000000001</v>
      </c>
      <c r="Z121" s="52">
        <v>101.208</v>
      </c>
      <c r="AA121" s="52">
        <v>-352.58699999999999</v>
      </c>
      <c r="AB121" s="52">
        <v>-790.46799999999996</v>
      </c>
      <c r="AC121" s="52">
        <v>-363.78800000000001</v>
      </c>
      <c r="AD121" s="52">
        <v>-257.33100000000002</v>
      </c>
      <c r="AE121" s="52">
        <v>-123.848</v>
      </c>
      <c r="AF121" s="52">
        <v>-30.242000000000001</v>
      </c>
      <c r="AG121" s="52">
        <v>-78.7</v>
      </c>
      <c r="AH121" s="49" t="str">
        <f>IFERROR(IF(AG121/AF121-1&gt;1,"*",IF(AG121/AF121-1&lt;-1,"*",IF(AF121&gt;0,IF(AG121&lt;0,"*",AG121/AF121-1),IF(AG121&gt;0,"*",(AG121/AF121-1)*-1)))),"")</f>
        <v>*</v>
      </c>
      <c r="AI121" s="73"/>
    </row>
    <row r="122" spans="2:35" x14ac:dyDescent="0.35">
      <c r="B122" s="3" t="s">
        <v>245</v>
      </c>
      <c r="C122" s="23" t="s">
        <v>250</v>
      </c>
      <c r="D122" s="55"/>
      <c r="E122" s="51">
        <v>214.52600000000001</v>
      </c>
      <c r="F122" s="52">
        <v>208.84700000000001</v>
      </c>
      <c r="G122" s="52">
        <v>147.238</v>
      </c>
      <c r="H122" s="52">
        <v>9.3879999999999999</v>
      </c>
      <c r="I122" s="52">
        <v>9.0079999999999991</v>
      </c>
      <c r="J122" s="52">
        <v>8.7089999999999996</v>
      </c>
      <c r="K122" s="52">
        <v>8.4109999999999996</v>
      </c>
      <c r="L122" s="52">
        <v>7.9160000000000004</v>
      </c>
      <c r="M122" s="52">
        <v>7.5179999999999998</v>
      </c>
      <c r="N122" s="52">
        <v>0</v>
      </c>
      <c r="O122" s="52">
        <v>5.9960000000000004</v>
      </c>
      <c r="P122" s="52">
        <v>0</v>
      </c>
      <c r="Q122" s="52">
        <v>93</v>
      </c>
      <c r="R122" s="52">
        <v>49</v>
      </c>
      <c r="S122" s="49">
        <f t="shared" si="23"/>
        <v>-0.4731182795698925</v>
      </c>
      <c r="T122" s="51">
        <v>-12.942</v>
      </c>
      <c r="U122" s="51">
        <v>-18.2</v>
      </c>
      <c r="V122" s="52">
        <v>-194.03100000000001</v>
      </c>
      <c r="W122" s="52">
        <v>86.367999999999995</v>
      </c>
      <c r="X122" s="52">
        <v>1.776</v>
      </c>
      <c r="Y122" s="52">
        <v>0.32700000000000001</v>
      </c>
      <c r="Z122" s="52">
        <v>-0.4</v>
      </c>
      <c r="AA122" s="52">
        <v>-0.68799999999999994</v>
      </c>
      <c r="AB122" s="52">
        <v>-0.92</v>
      </c>
      <c r="AC122" s="52">
        <v>0</v>
      </c>
      <c r="AD122" s="52">
        <v>-5.9580000000000002</v>
      </c>
      <c r="AE122" s="52">
        <v>-5.4630000000000001</v>
      </c>
      <c r="AF122" s="52">
        <v>-5.6719999999999997</v>
      </c>
      <c r="AG122" s="52">
        <v>-0.9</v>
      </c>
      <c r="AH122" s="49">
        <f>IFERROR(IF(AG122/AF122-1&gt;1,"*",IF(AG122/AF122-1&lt;-1,"*",IF(AF122&gt;0,IF(AG122&lt;0,"*",AG122/AF122-1),IF(AG122&gt;0,"*",(AG122/AF122-1)*-1)))),"")</f>
        <v>0.84132581100141046</v>
      </c>
      <c r="AI122" s="73"/>
    </row>
    <row r="123" spans="2:35" ht="12.75" customHeight="1" x14ac:dyDescent="0.35">
      <c r="B123" s="2" t="s">
        <v>46</v>
      </c>
      <c r="C123" s="27" t="s">
        <v>88</v>
      </c>
      <c r="D123" s="50"/>
      <c r="E123" s="46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130"/>
      <c r="T123" s="46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9" t="s">
        <v>253</v>
      </c>
      <c r="AI123" s="109"/>
    </row>
    <row r="124" spans="2:35" x14ac:dyDescent="0.35">
      <c r="B124" s="3" t="s">
        <v>119</v>
      </c>
      <c r="C124" s="23" t="s">
        <v>119</v>
      </c>
      <c r="D124" s="55"/>
      <c r="E124" s="51">
        <v>778.678</v>
      </c>
      <c r="F124" s="52">
        <v>712.57399999999996</v>
      </c>
      <c r="G124" s="52">
        <v>795.774</v>
      </c>
      <c r="H124" s="52">
        <v>849.89499999999998</v>
      </c>
      <c r="I124" s="52">
        <v>924.56899999999996</v>
      </c>
      <c r="J124" s="52">
        <v>962.58299999999997</v>
      </c>
      <c r="K124" s="52">
        <v>983.96900000000005</v>
      </c>
      <c r="L124" s="52">
        <v>984.50400000000002</v>
      </c>
      <c r="M124" s="52">
        <v>978.69299999999998</v>
      </c>
      <c r="N124" s="52">
        <v>799.11599999999999</v>
      </c>
      <c r="O124" s="52">
        <v>877.87</v>
      </c>
      <c r="P124" s="52">
        <v>867.28899999999999</v>
      </c>
      <c r="Q124" s="52">
        <v>886.10599999999999</v>
      </c>
      <c r="R124" s="52">
        <v>919</v>
      </c>
      <c r="S124" s="49">
        <f t="shared" si="23"/>
        <v>3.7121969606345173E-2</v>
      </c>
      <c r="T124" s="51">
        <v>93.433999999999997</v>
      </c>
      <c r="U124" s="52">
        <v>31.911000000000001</v>
      </c>
      <c r="V124" s="52">
        <v>46.064</v>
      </c>
      <c r="W124" s="52">
        <v>46.73</v>
      </c>
      <c r="X124" s="52">
        <v>99.233999999999995</v>
      </c>
      <c r="Y124" s="52">
        <v>129.15199999999999</v>
      </c>
      <c r="Z124" s="52">
        <v>142.108</v>
      </c>
      <c r="AA124" s="52">
        <v>88.182000000000002</v>
      </c>
      <c r="AB124" s="52">
        <v>118.02500000000001</v>
      </c>
      <c r="AC124" s="52">
        <v>23.853000000000002</v>
      </c>
      <c r="AD124" s="52">
        <v>118.54</v>
      </c>
      <c r="AE124" s="52">
        <v>112.91</v>
      </c>
      <c r="AF124" s="52">
        <v>171.16300000000001</v>
      </c>
      <c r="AG124" s="52">
        <v>120.3</v>
      </c>
      <c r="AH124" s="49">
        <f>IFERROR(IF(AG124/AF124-1&gt;1,"*",IF(AG124/AF124-1&lt;-1,"*",IF(AF124&gt;0,IF(AG124&lt;0,"*",AG124/AF124-1),IF(AG124&gt;0,"*",(AG124/AF124-1)*-1)))),"")</f>
        <v>-0.29716118553659387</v>
      </c>
      <c r="AI124" s="73"/>
    </row>
    <row r="125" spans="2:35" s="86" customFormat="1" x14ac:dyDescent="0.35">
      <c r="B125" s="3" t="s">
        <v>246</v>
      </c>
      <c r="C125" s="29" t="s">
        <v>246</v>
      </c>
      <c r="D125" s="55"/>
      <c r="E125" s="51">
        <v>984.90200000000004</v>
      </c>
      <c r="F125" s="52">
        <v>872.83600000000001</v>
      </c>
      <c r="G125" s="52">
        <v>818.82500000000005</v>
      </c>
      <c r="H125" s="52">
        <v>919.4</v>
      </c>
      <c r="I125" s="52">
        <v>957.89099999999996</v>
      </c>
      <c r="J125" s="52">
        <v>985.03899999999999</v>
      </c>
      <c r="K125" s="52">
        <v>985.649</v>
      </c>
      <c r="L125" s="52">
        <v>974.47699999999998</v>
      </c>
      <c r="M125" s="52">
        <v>939.00099999999998</v>
      </c>
      <c r="N125" s="52">
        <v>836.6</v>
      </c>
      <c r="O125" s="52">
        <v>876.3</v>
      </c>
      <c r="P125" s="52">
        <v>865.3</v>
      </c>
      <c r="Q125" s="52">
        <v>833</v>
      </c>
      <c r="R125" s="52">
        <v>827.3</v>
      </c>
      <c r="S125" s="49">
        <f t="shared" si="23"/>
        <v>-6.8427370948379584E-3</v>
      </c>
      <c r="T125" s="51">
        <v>110.51900000000001</v>
      </c>
      <c r="U125" s="52">
        <v>50.143000000000001</v>
      </c>
      <c r="V125" s="52">
        <v>4.1609999999999996</v>
      </c>
      <c r="W125" s="52">
        <v>59.491999999999997</v>
      </c>
      <c r="X125" s="52">
        <v>166.167</v>
      </c>
      <c r="Y125" s="52">
        <v>170.99700000000001</v>
      </c>
      <c r="Z125" s="52">
        <v>197.49600000000001</v>
      </c>
      <c r="AA125" s="52">
        <v>200.32599999999999</v>
      </c>
      <c r="AB125" s="52">
        <v>211.71299999999999</v>
      </c>
      <c r="AC125" s="52">
        <v>230.5</v>
      </c>
      <c r="AD125" s="52">
        <v>225.3</v>
      </c>
      <c r="AE125" s="52">
        <v>192.4</v>
      </c>
      <c r="AF125" s="52">
        <v>154.80000000000001</v>
      </c>
      <c r="AG125" s="52">
        <v>146.30000000000001</v>
      </c>
      <c r="AH125" s="49">
        <f>IFERROR(IF(AG125/AF125-1&gt;1,"*",IF(AG125/AF125-1&lt;-1,"*",IF(AF125&gt;0,IF(AG125&lt;0,"*",AG125/AF125-1),IF(AG125&gt;0,"*",(AG125/AF125-1)*-1)))),"")</f>
        <v>-5.4909560723514161E-2</v>
      </c>
      <c r="AI125" s="73"/>
    </row>
    <row r="126" spans="2:35" x14ac:dyDescent="0.35">
      <c r="B126" s="3" t="s">
        <v>236</v>
      </c>
      <c r="C126" s="29" t="s">
        <v>137</v>
      </c>
      <c r="D126" s="55"/>
      <c r="E126" s="51">
        <v>2641.2809999999999</v>
      </c>
      <c r="F126" s="52">
        <v>2623.4949999999999</v>
      </c>
      <c r="G126" s="52">
        <v>1510.875</v>
      </c>
      <c r="H126" s="52">
        <v>1408.2149999999999</v>
      </c>
      <c r="I126" s="52">
        <v>1348.0060000000001</v>
      </c>
      <c r="J126" s="52">
        <v>1157.1220000000001</v>
      </c>
      <c r="K126" s="52">
        <v>1308.7139999999999</v>
      </c>
      <c r="L126" s="52">
        <v>1065.319</v>
      </c>
      <c r="M126" s="52">
        <v>937.178</v>
      </c>
      <c r="N126" s="52">
        <v>690.94200000000001</v>
      </c>
      <c r="O126" s="52">
        <v>729.35</v>
      </c>
      <c r="P126" s="52">
        <v>830.76400000000001</v>
      </c>
      <c r="Q126" s="52">
        <v>929.44</v>
      </c>
      <c r="R126" s="52">
        <v>880.6</v>
      </c>
      <c r="S126" s="49">
        <f t="shared" si="23"/>
        <v>-5.2547770700636987E-2</v>
      </c>
      <c r="T126" s="51">
        <v>-451.21800000000002</v>
      </c>
      <c r="U126" s="52">
        <v>-255.03299999999999</v>
      </c>
      <c r="V126" s="52">
        <v>-648.70500000000004</v>
      </c>
      <c r="W126" s="52">
        <v>-2236.8319999999999</v>
      </c>
      <c r="X126" s="52">
        <v>5.2939999999999996</v>
      </c>
      <c r="Y126" s="52">
        <v>-67.858999999999995</v>
      </c>
      <c r="Z126" s="52">
        <v>-102.56399999999999</v>
      </c>
      <c r="AA126" s="52">
        <v>-269.34699999999998</v>
      </c>
      <c r="AB126" s="52">
        <v>-182.298</v>
      </c>
      <c r="AC126" s="52">
        <v>89.736999999999995</v>
      </c>
      <c r="AD126" s="52">
        <v>-106.506</v>
      </c>
      <c r="AE126" s="52">
        <v>-12.949</v>
      </c>
      <c r="AF126" s="52">
        <v>-32.505000000000003</v>
      </c>
      <c r="AG126" s="52">
        <v>-11.6</v>
      </c>
      <c r="AH126" s="49">
        <f>IFERROR(IF(AG126/AF126-1&gt;1,"*",IF(AG126/AF126-1&lt;-1,"*",IF(AF126&gt;0,IF(AG126&lt;0,"*",AG126/AF126-1),IF(AG126&gt;0,"*",(AG126/AF126-1)*-1)))),"")</f>
        <v>0.6431318258729426</v>
      </c>
      <c r="AI126" s="73"/>
    </row>
    <row r="127" spans="2:35" ht="12" customHeight="1" x14ac:dyDescent="0.35">
      <c r="B127" s="3" t="s">
        <v>218</v>
      </c>
      <c r="C127" s="29" t="s">
        <v>218</v>
      </c>
      <c r="D127" s="55"/>
      <c r="E127" s="51">
        <v>133.53800000000001</v>
      </c>
      <c r="F127" s="52">
        <v>23.695</v>
      </c>
      <c r="G127" s="52">
        <v>8.2929999999999993</v>
      </c>
      <c r="H127" s="52">
        <v>5.2750000000000004</v>
      </c>
      <c r="I127" s="52">
        <v>2.9079999999999999</v>
      </c>
      <c r="J127" s="52">
        <v>3.9369999999999998</v>
      </c>
      <c r="K127" s="52">
        <v>3.871</v>
      </c>
      <c r="L127" s="52">
        <v>6.4329999999999998</v>
      </c>
      <c r="M127" s="52">
        <v>10.763999999999999</v>
      </c>
      <c r="N127" s="52">
        <v>32.064999999999998</v>
      </c>
      <c r="O127" s="52">
        <v>69.697999999999993</v>
      </c>
      <c r="P127" s="52">
        <v>80.004999999999995</v>
      </c>
      <c r="Q127" s="52">
        <v>129.19999999999999</v>
      </c>
      <c r="R127" s="52">
        <v>143.4</v>
      </c>
      <c r="S127" s="49">
        <f t="shared" si="23"/>
        <v>0.10990712074303421</v>
      </c>
      <c r="T127" s="51">
        <v>-34.951999999999998</v>
      </c>
      <c r="U127" s="52">
        <v>-40.738</v>
      </c>
      <c r="V127" s="52">
        <v>-68.61</v>
      </c>
      <c r="W127" s="52">
        <v>-11.968</v>
      </c>
      <c r="X127" s="52">
        <v>-4.1470000000000002</v>
      </c>
      <c r="Y127" s="52">
        <v>-1.2190000000000001</v>
      </c>
      <c r="Z127" s="52">
        <v>27.913</v>
      </c>
      <c r="AA127" s="52">
        <v>1.8009999999999999</v>
      </c>
      <c r="AB127" s="52">
        <v>10.452999999999999</v>
      </c>
      <c r="AC127" s="52">
        <v>1.397</v>
      </c>
      <c r="AD127" s="52">
        <v>5.7210000000000001</v>
      </c>
      <c r="AE127" s="52">
        <v>3.5390000000000001</v>
      </c>
      <c r="AF127" s="52">
        <v>10.3</v>
      </c>
      <c r="AG127" s="52">
        <v>2.9</v>
      </c>
      <c r="AH127" s="49">
        <f>IFERROR(IF(AG127/AF127-1&gt;1,"*",IF(AG127/AF127-1&lt;-1,"*",IF(AF127&gt;0,IF(AG127&lt;0,"*",AG127/AF127-1),IF(AG127&gt;0,"*",(AG127/AF127-1)*-1)))),"")</f>
        <v>-0.71844660194174759</v>
      </c>
      <c r="AI127" s="73"/>
    </row>
    <row r="128" spans="2:35" s="86" customFormat="1" x14ac:dyDescent="0.35">
      <c r="B128" s="3" t="s">
        <v>27</v>
      </c>
      <c r="C128" s="29" t="s">
        <v>27</v>
      </c>
      <c r="D128" s="55"/>
      <c r="E128" s="51">
        <v>687.77499999999998</v>
      </c>
      <c r="F128" s="52">
        <v>595.29499999999996</v>
      </c>
      <c r="G128" s="52">
        <v>529.00800000000004</v>
      </c>
      <c r="H128" s="52">
        <v>494.334</v>
      </c>
      <c r="I128" s="52">
        <v>467.18099999999998</v>
      </c>
      <c r="J128" s="52">
        <v>447.87200000000001</v>
      </c>
      <c r="K128" s="52">
        <v>423.01400000000001</v>
      </c>
      <c r="L128" s="52">
        <v>385.00900000000001</v>
      </c>
      <c r="M128" s="52">
        <v>393.57600000000002</v>
      </c>
      <c r="N128" s="52">
        <v>313.45699999999999</v>
      </c>
      <c r="O128" s="52">
        <v>326.79899999999998</v>
      </c>
      <c r="P128" s="52">
        <v>341.238</v>
      </c>
      <c r="Q128" s="52">
        <v>358.27100000000002</v>
      </c>
      <c r="R128" s="52">
        <v>342</v>
      </c>
      <c r="S128" s="49">
        <f t="shared" si="23"/>
        <v>-4.5415342017634752E-2</v>
      </c>
      <c r="T128" s="51">
        <v>-53.534999999999997</v>
      </c>
      <c r="U128" s="52">
        <v>-53.369</v>
      </c>
      <c r="V128" s="52">
        <v>-15.135</v>
      </c>
      <c r="W128" s="52">
        <v>-22.344999999999999</v>
      </c>
      <c r="X128" s="52">
        <v>4.0810000000000004</v>
      </c>
      <c r="Y128" s="52">
        <v>-60.011000000000003</v>
      </c>
      <c r="Z128" s="52">
        <v>-4.7960000000000003</v>
      </c>
      <c r="AA128" s="52">
        <v>10.861000000000001</v>
      </c>
      <c r="AB128" s="52">
        <v>6.2519999999999998</v>
      </c>
      <c r="AC128" s="52">
        <v>-21.753</v>
      </c>
      <c r="AD128" s="52">
        <v>13.62</v>
      </c>
      <c r="AE128" s="52">
        <v>12.885999999999999</v>
      </c>
      <c r="AF128" s="52">
        <v>4.0110000000000001</v>
      </c>
      <c r="AG128" s="52">
        <v>-97.2</v>
      </c>
      <c r="AH128" s="49" t="str">
        <f>IFERROR(IF(AG128/AF128-1&gt;1,"*",IF(AG128/AF128-1&lt;-1,"*",IF(AF128&gt;0,IF(AG128&lt;0,"*",AG128/AF128-1),IF(AG128&gt;0,"*",(AG128/AF128-1)*-1)))),"")</f>
        <v>*</v>
      </c>
      <c r="AI128" s="73"/>
    </row>
    <row r="129" spans="1:35" x14ac:dyDescent="0.35">
      <c r="B129" s="2" t="s">
        <v>47</v>
      </c>
      <c r="C129" s="28" t="s">
        <v>89</v>
      </c>
      <c r="D129" s="50"/>
      <c r="E129" s="46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132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9" t="s">
        <v>253</v>
      </c>
      <c r="AI129" s="104"/>
    </row>
    <row r="130" spans="1:35" x14ac:dyDescent="0.35">
      <c r="B130" s="10" t="s">
        <v>120</v>
      </c>
      <c r="C130" s="29" t="s">
        <v>120</v>
      </c>
      <c r="D130" s="55"/>
      <c r="E130" s="51" t="s">
        <v>265</v>
      </c>
      <c r="F130" s="52" t="s">
        <v>265</v>
      </c>
      <c r="G130" s="52" t="s">
        <v>265</v>
      </c>
      <c r="H130" s="52">
        <v>3076.0439999999999</v>
      </c>
      <c r="I130" s="52">
        <v>3450.7089999999998</v>
      </c>
      <c r="J130" s="52">
        <v>3709.5810000000001</v>
      </c>
      <c r="K130" s="52">
        <v>3960.5819999999999</v>
      </c>
      <c r="L130" s="52">
        <v>4201.4059999999999</v>
      </c>
      <c r="M130" s="52">
        <v>4443.5600000000004</v>
      </c>
      <c r="N130" s="52">
        <v>2180.616</v>
      </c>
      <c r="O130" s="52">
        <v>2318.75</v>
      </c>
      <c r="P130" s="52">
        <v>4182.1689999999999</v>
      </c>
      <c r="Q130" s="52">
        <v>5039.8220000000001</v>
      </c>
      <c r="R130" s="52">
        <v>5763.5</v>
      </c>
      <c r="S130" s="49">
        <f t="shared" si="23"/>
        <v>0.1435919760658213</v>
      </c>
      <c r="T130" s="52" t="s">
        <v>265</v>
      </c>
      <c r="U130" s="52" t="s">
        <v>265</v>
      </c>
      <c r="V130" s="52" t="s">
        <v>265</v>
      </c>
      <c r="W130" s="52">
        <v>478.61799999999999</v>
      </c>
      <c r="X130" s="52">
        <v>833.53700000000003</v>
      </c>
      <c r="Y130" s="52">
        <v>1164.1489999999999</v>
      </c>
      <c r="Z130" s="52">
        <v>1232.0050000000001</v>
      </c>
      <c r="AA130" s="52">
        <v>1327.8820000000001</v>
      </c>
      <c r="AB130" s="52">
        <v>1442.0219999999999</v>
      </c>
      <c r="AC130" s="52">
        <v>-126.786</v>
      </c>
      <c r="AD130" s="52">
        <v>-60.040999999999997</v>
      </c>
      <c r="AE130" s="52">
        <v>901.49900000000002</v>
      </c>
      <c r="AF130" s="52">
        <v>1630.8140000000001</v>
      </c>
      <c r="AG130" s="52">
        <v>1934.2</v>
      </c>
      <c r="AH130" s="49">
        <f>IFERROR(IF(AG130/AF130-1&gt;1,"*",IF(AG130/AF130-1&lt;-1,"*",IF(AF130&gt;0,IF(AG130&lt;0,"*",AG130/AF130-1),IF(AG130&gt;0,"*",(AG130/AF130-1)*-1)))),"")</f>
        <v>0.18603347776018597</v>
      </c>
      <c r="AI130" s="73"/>
    </row>
    <row r="131" spans="1:35" x14ac:dyDescent="0.35">
      <c r="B131" s="10" t="s">
        <v>237</v>
      </c>
      <c r="C131" s="29" t="s">
        <v>100</v>
      </c>
      <c r="D131" s="55"/>
      <c r="E131" s="51">
        <v>14670.905000000001</v>
      </c>
      <c r="F131" s="52">
        <v>16588.098000000002</v>
      </c>
      <c r="G131" s="52">
        <v>17231.513999999999</v>
      </c>
      <c r="H131" s="52">
        <v>18817.106</v>
      </c>
      <c r="I131" s="52">
        <v>21424.273000000001</v>
      </c>
      <c r="J131" s="52">
        <v>20945.89</v>
      </c>
      <c r="K131" s="52">
        <v>21416.699000000001</v>
      </c>
      <c r="L131" s="52">
        <v>24258</v>
      </c>
      <c r="M131" s="52">
        <v>23584.044999999998</v>
      </c>
      <c r="N131" s="52">
        <v>6818.65</v>
      </c>
      <c r="O131" s="52">
        <v>7507.6639999999998</v>
      </c>
      <c r="P131" s="52">
        <v>21073.19</v>
      </c>
      <c r="Q131" s="52">
        <v>25616.1</v>
      </c>
      <c r="R131" s="52">
        <v>27173.200000000001</v>
      </c>
      <c r="S131" s="49">
        <f t="shared" si="23"/>
        <v>6.0785990060938433E-2</v>
      </c>
      <c r="T131" s="52">
        <v>562.73900000000003</v>
      </c>
      <c r="U131" s="52">
        <v>-716.60599999999999</v>
      </c>
      <c r="V131" s="52">
        <v>124.28700000000001</v>
      </c>
      <c r="W131" s="52">
        <v>983.43</v>
      </c>
      <c r="X131" s="52">
        <v>1493.3530000000001</v>
      </c>
      <c r="Y131" s="52">
        <v>1930.89</v>
      </c>
      <c r="Z131" s="52">
        <v>1989.3409999999999</v>
      </c>
      <c r="AA131" s="52">
        <v>2897</v>
      </c>
      <c r="AB131" s="52">
        <v>1714.08</v>
      </c>
      <c r="AC131" s="52">
        <v>-6935.4129999999996</v>
      </c>
      <c r="AD131" s="52">
        <v>-2932.752</v>
      </c>
      <c r="AE131" s="52">
        <v>431.44400000000002</v>
      </c>
      <c r="AF131" s="52">
        <v>2654.694</v>
      </c>
      <c r="AG131" s="52">
        <v>2732</v>
      </c>
      <c r="AH131" s="49">
        <f>IFERROR(IF(AG131/AF131-1&gt;1,"*",IF(AG131/AF131-1&lt;-1,"*",IF(AF131&gt;0,IF(AG131&lt;0,"*",AG131/AF131-1),IF(AG131&gt;0,"*",(AG131/AF131-1)*-1)))),"")</f>
        <v>2.9120493736754627E-2</v>
      </c>
      <c r="AI131" s="73"/>
    </row>
    <row r="132" spans="1:35" x14ac:dyDescent="0.35">
      <c r="B132" s="10" t="s">
        <v>169</v>
      </c>
      <c r="C132" s="29" t="s">
        <v>169</v>
      </c>
      <c r="D132" s="55"/>
      <c r="E132" s="51" t="s">
        <v>265</v>
      </c>
      <c r="F132" s="52" t="s">
        <v>265</v>
      </c>
      <c r="G132" s="52">
        <v>9861.4060000000009</v>
      </c>
      <c r="H132" s="52">
        <v>9497.7620000000006</v>
      </c>
      <c r="I132" s="52">
        <v>9469.5560000000005</v>
      </c>
      <c r="J132" s="52">
        <v>9630.8709999999992</v>
      </c>
      <c r="K132" s="52">
        <v>9492.1129999999994</v>
      </c>
      <c r="L132" s="52">
        <v>9473.5280000000002</v>
      </c>
      <c r="M132" s="52">
        <v>10325.891</v>
      </c>
      <c r="N132" s="52">
        <v>10468.111999999999</v>
      </c>
      <c r="O132" s="52">
        <v>10938.906000000001</v>
      </c>
      <c r="P132" s="52">
        <v>11463.65</v>
      </c>
      <c r="Q132" s="52">
        <v>12426.866</v>
      </c>
      <c r="R132" s="52">
        <v>12985.5</v>
      </c>
      <c r="S132" s="49">
        <f t="shared" si="23"/>
        <v>4.4953731697114918E-2</v>
      </c>
      <c r="T132" s="52" t="s">
        <v>254</v>
      </c>
      <c r="U132" s="52" t="s">
        <v>254</v>
      </c>
      <c r="V132" s="52">
        <v>87.605000000000004</v>
      </c>
      <c r="W132" s="52">
        <v>102.34699999999999</v>
      </c>
      <c r="X132" s="52">
        <v>109.193</v>
      </c>
      <c r="Y132" s="52">
        <v>132.07900000000001</v>
      </c>
      <c r="Z132" s="52">
        <v>153.86199999999999</v>
      </c>
      <c r="AA132" s="52">
        <v>156.70599999999999</v>
      </c>
      <c r="AB132" s="52">
        <v>165.82600000000002</v>
      </c>
      <c r="AC132" s="52">
        <v>165.28399999999999</v>
      </c>
      <c r="AD132" s="52">
        <v>180.36199999999999</v>
      </c>
      <c r="AE132" s="52">
        <v>198.84800000000001</v>
      </c>
      <c r="AF132" s="52">
        <v>272.25400000000002</v>
      </c>
      <c r="AG132" s="52">
        <v>308.2</v>
      </c>
      <c r="AH132" s="49">
        <f>IFERROR(IF(AG132/AF132-1&gt;1,"*",IF(AG132/AF132-1&lt;-1,"*",IF(AF132&gt;0,IF(AG132&lt;0,"*",AG132/AF132-1),IF(AG132&gt;0,"*",(AG132/AF132-1)*-1)))),"")</f>
        <v>0.13203111800010281</v>
      </c>
      <c r="AI132" s="73"/>
    </row>
    <row r="133" spans="1:35" x14ac:dyDescent="0.35">
      <c r="B133" s="2" t="s">
        <v>69</v>
      </c>
      <c r="C133" s="28" t="s">
        <v>90</v>
      </c>
      <c r="D133" s="50"/>
      <c r="E133" s="46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52"/>
      <c r="Q133" s="52"/>
      <c r="R133" s="52"/>
      <c r="S133" s="133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52"/>
      <c r="AF133" s="52"/>
      <c r="AG133" s="52"/>
      <c r="AH133" s="49" t="s">
        <v>253</v>
      </c>
      <c r="AI133" s="104"/>
    </row>
    <row r="134" spans="1:35" s="86" customFormat="1" x14ac:dyDescent="0.35">
      <c r="B134" s="2" t="s">
        <v>28</v>
      </c>
      <c r="C134" s="28" t="s">
        <v>91</v>
      </c>
      <c r="D134" s="50"/>
      <c r="E134" s="46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132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52"/>
      <c r="AF134" s="52"/>
      <c r="AG134" s="52"/>
      <c r="AH134" s="49" t="s">
        <v>253</v>
      </c>
      <c r="AI134" s="104"/>
    </row>
    <row r="135" spans="1:35" x14ac:dyDescent="0.35">
      <c r="B135" s="3" t="s">
        <v>238</v>
      </c>
      <c r="C135" s="29" t="s">
        <v>48</v>
      </c>
      <c r="D135" s="55"/>
      <c r="E135" s="51">
        <v>93.593000000000004</v>
      </c>
      <c r="F135" s="52">
        <v>77.900999999999996</v>
      </c>
      <c r="G135" s="52">
        <v>79.975999999999999</v>
      </c>
      <c r="H135" s="52">
        <v>82.620999999999995</v>
      </c>
      <c r="I135" s="52">
        <v>85.527000000000001</v>
      </c>
      <c r="J135" s="52">
        <v>91.572000000000003</v>
      </c>
      <c r="K135" s="52">
        <v>99.88</v>
      </c>
      <c r="L135" s="52">
        <v>109.294</v>
      </c>
      <c r="M135" s="52">
        <v>124.333</v>
      </c>
      <c r="N135" s="52">
        <v>122.626</v>
      </c>
      <c r="O135" s="52">
        <v>172.73</v>
      </c>
      <c r="P135" s="52">
        <v>198.44919999999999</v>
      </c>
      <c r="Q135" s="52">
        <v>224.92400000000001</v>
      </c>
      <c r="R135" s="52">
        <v>262.60000000000002</v>
      </c>
      <c r="S135" s="49">
        <f t="shared" ref="S135:S137" si="24">IFERROR(IF(R135/Q135-1&gt;1,"*",IF(R135/Q135-1&lt;-1,"*",IF(Q135&gt;0,IF(R135&lt;0,"*",R135/Q135-1),IF(R135&gt;0,"*",(R135/Q135-1)*-1)))),"")</f>
        <v>0.1675054685138091</v>
      </c>
      <c r="T135" s="52">
        <v>5.43</v>
      </c>
      <c r="U135" s="52">
        <v>-8.7999999999999995E-2</v>
      </c>
      <c r="V135" s="52">
        <v>4.8869999999999996</v>
      </c>
      <c r="W135" s="52">
        <v>4.0549999999999997</v>
      </c>
      <c r="X135" s="52">
        <v>4.8789999999999996</v>
      </c>
      <c r="Y135" s="52">
        <v>7.9139999999999997</v>
      </c>
      <c r="Z135" s="52">
        <v>9.875</v>
      </c>
      <c r="AA135" s="52">
        <v>11.826000000000001</v>
      </c>
      <c r="AB135" s="52">
        <v>12.795</v>
      </c>
      <c r="AC135" s="52">
        <v>13.942</v>
      </c>
      <c r="AD135" s="52">
        <v>27.39</v>
      </c>
      <c r="AE135" s="52">
        <v>29.55665024630542</v>
      </c>
      <c r="AF135" s="52">
        <v>36</v>
      </c>
      <c r="AG135" s="52">
        <v>40.200000000000003</v>
      </c>
      <c r="AH135" s="49">
        <f>IFERROR(IF(AG135/AF135-1&gt;1,"*",IF(AG135/AF135-1&lt;-1,"*",IF(AF135&gt;0,IF(AG135&lt;0,"*",AG135/AF135-1),IF(AG135&gt;0,"*",(AG135/AF135-1)*-1)))),"")</f>
        <v>0.1166666666666667</v>
      </c>
      <c r="AI135" s="73"/>
    </row>
    <row r="136" spans="1:35" ht="13.15" customHeight="1" x14ac:dyDescent="0.35">
      <c r="B136" s="3" t="s">
        <v>29</v>
      </c>
      <c r="C136" s="29" t="s">
        <v>29</v>
      </c>
      <c r="D136" s="55"/>
      <c r="E136" s="51">
        <v>2808.5309999999999</v>
      </c>
      <c r="F136" s="52">
        <v>3669.0909999999999</v>
      </c>
      <c r="G136" s="52">
        <v>3695.1570000000002</v>
      </c>
      <c r="H136" s="52">
        <v>3782.5830000000001</v>
      </c>
      <c r="I136" s="52">
        <v>3959.384</v>
      </c>
      <c r="J136" s="52">
        <v>3902.2660000000001</v>
      </c>
      <c r="K136" s="52">
        <v>4290.6610000000001</v>
      </c>
      <c r="L136" s="52">
        <v>3939.2060000000001</v>
      </c>
      <c r="M136" s="52">
        <v>4198.2120000000004</v>
      </c>
      <c r="N136" s="52">
        <v>3570.4209999999998</v>
      </c>
      <c r="O136" s="52">
        <v>3498.0639999999999</v>
      </c>
      <c r="P136" s="52">
        <v>4174.1859999999997</v>
      </c>
      <c r="Q136" s="52">
        <v>4310.0290000000005</v>
      </c>
      <c r="R136" s="52">
        <v>4907.8999999999996</v>
      </c>
      <c r="S136" s="49">
        <f t="shared" si="24"/>
        <v>0.13871623601604521</v>
      </c>
      <c r="T136" s="52">
        <v>167.43</v>
      </c>
      <c r="U136" s="52">
        <v>171.93700000000001</v>
      </c>
      <c r="V136" s="52">
        <v>155.858</v>
      </c>
      <c r="W136" s="52">
        <v>158.715</v>
      </c>
      <c r="X136" s="52">
        <v>183.37799999999999</v>
      </c>
      <c r="Y136" s="52">
        <v>134.16</v>
      </c>
      <c r="Z136" s="52">
        <v>150.34800000000001</v>
      </c>
      <c r="AA136" s="52">
        <v>132.27199999999999</v>
      </c>
      <c r="AB136" s="52">
        <v>113.86199999999999</v>
      </c>
      <c r="AC136" s="52">
        <v>331.25400000000002</v>
      </c>
      <c r="AD136" s="52">
        <v>40.994</v>
      </c>
      <c r="AE136" s="52">
        <v>64.679000000000002</v>
      </c>
      <c r="AF136" s="52">
        <v>65.542000000000002</v>
      </c>
      <c r="AG136" s="52">
        <v>78.099999999999994</v>
      </c>
      <c r="AH136" s="49">
        <f>IFERROR(IF(AG136/AF136-1&gt;1,"*",IF(AG136/AF136-1&lt;-1,"*",IF(AF136&gt;0,IF(AG136&lt;0,"*",AG136/AF136-1),IF(AG136&gt;0,"*",(AG136/AF136-1)*-1)))),"")</f>
        <v>0.19160233132952897</v>
      </c>
      <c r="AI136" s="73"/>
    </row>
    <row r="137" spans="1:35" ht="13.15" customHeight="1" x14ac:dyDescent="0.35">
      <c r="B137" s="3" t="s">
        <v>179</v>
      </c>
      <c r="C137" s="32" t="s">
        <v>179</v>
      </c>
      <c r="D137" s="55"/>
      <c r="E137" s="51" t="s">
        <v>254</v>
      </c>
      <c r="F137" s="52" t="s">
        <v>254</v>
      </c>
      <c r="G137" s="52" t="s">
        <v>254</v>
      </c>
      <c r="H137" s="52" t="s">
        <v>254</v>
      </c>
      <c r="I137" s="52" t="s">
        <v>254</v>
      </c>
      <c r="J137" s="52">
        <v>1724.258</v>
      </c>
      <c r="K137" s="52">
        <v>1924.258</v>
      </c>
      <c r="L137" s="52">
        <v>1731.605</v>
      </c>
      <c r="M137" s="52">
        <v>1798.654</v>
      </c>
      <c r="N137" s="52">
        <v>1507.5170000000001</v>
      </c>
      <c r="O137" s="52">
        <v>1518.8130000000001</v>
      </c>
      <c r="P137" s="52">
        <v>1872.1790000000001</v>
      </c>
      <c r="Q137" s="52">
        <v>1861.278</v>
      </c>
      <c r="R137" s="52">
        <v>2089.9</v>
      </c>
      <c r="S137" s="49">
        <f t="shared" si="24"/>
        <v>0.12283065721509634</v>
      </c>
      <c r="T137" s="52" t="s">
        <v>254</v>
      </c>
      <c r="U137" s="52" t="s">
        <v>254</v>
      </c>
      <c r="V137" s="52" t="s">
        <v>254</v>
      </c>
      <c r="W137" s="52" t="s">
        <v>254</v>
      </c>
      <c r="X137" s="52" t="s">
        <v>254</v>
      </c>
      <c r="Y137" s="52">
        <v>178.32400000000001</v>
      </c>
      <c r="Z137" s="52">
        <v>304.87400000000002</v>
      </c>
      <c r="AA137" s="52">
        <v>174.27099999999999</v>
      </c>
      <c r="AB137" s="52">
        <v>168.94200000000001</v>
      </c>
      <c r="AC137" s="52">
        <v>15.891999999999999</v>
      </c>
      <c r="AD137" s="52">
        <v>33.158000000000001</v>
      </c>
      <c r="AE137" s="52">
        <v>94.388999999999996</v>
      </c>
      <c r="AF137" s="52">
        <v>62.933</v>
      </c>
      <c r="AG137" s="52">
        <v>89.1</v>
      </c>
      <c r="AH137" s="49">
        <f>IFERROR(IF(AG137/AF137-1&gt;1,"*",IF(AG137/AF137-1&lt;-1,"*",IF(AF137&gt;0,IF(AG137&lt;0,"*",AG137/AF137-1),IF(AG137&gt;0,"*",(AG137/AF137-1)*-1)))),"")</f>
        <v>0.41579139720019698</v>
      </c>
      <c r="AI137" s="73"/>
    </row>
    <row r="138" spans="1:35" ht="14.25" customHeight="1" x14ac:dyDescent="0.35">
      <c r="B138" s="6" t="s">
        <v>139</v>
      </c>
      <c r="C138" s="21" t="s">
        <v>140</v>
      </c>
      <c r="D138" s="60"/>
      <c r="E138" s="61">
        <f>SUM(E116:E137)</f>
        <v>35423.601000000002</v>
      </c>
      <c r="F138" s="62">
        <f>SUM(F116:F137)</f>
        <v>38167.284</v>
      </c>
      <c r="G138" s="62">
        <f>SUM(G116:G137)</f>
        <v>45704.416000000005</v>
      </c>
      <c r="H138" s="62">
        <f t="shared" ref="H138:R138" si="25">SUM(H116:H137)</f>
        <v>50161.269</v>
      </c>
      <c r="I138" s="62">
        <f t="shared" si="25"/>
        <v>54623.957000000002</v>
      </c>
      <c r="J138" s="62">
        <f t="shared" si="25"/>
        <v>55986.23</v>
      </c>
      <c r="K138" s="62">
        <f t="shared" si="25"/>
        <v>56888.622399999993</v>
      </c>
      <c r="L138" s="62">
        <f t="shared" si="25"/>
        <v>60212.930000000008</v>
      </c>
      <c r="M138" s="62">
        <f t="shared" si="25"/>
        <v>60643.969000000005</v>
      </c>
      <c r="N138" s="62">
        <f t="shared" si="25"/>
        <v>36917.132999999994</v>
      </c>
      <c r="O138" s="62">
        <f t="shared" si="25"/>
        <v>38705.238000000005</v>
      </c>
      <c r="P138" s="62">
        <f t="shared" si="25"/>
        <v>58011.732199999999</v>
      </c>
      <c r="Q138" s="62">
        <f t="shared" si="25"/>
        <v>64870.574000000001</v>
      </c>
      <c r="R138" s="62">
        <f t="shared" si="25"/>
        <v>69882.361999999994</v>
      </c>
      <c r="S138" s="65">
        <f>IFERROR(IF(R138/Q138-1&gt;1,"*",IF(R138/Q138-1&lt;-1,"*",IF(Q138&gt;0,IF(R138&lt;0,"*",R138/Q138-1),IF(R138&gt;0,"*",(R138/Q138-1)*-1)))),"")</f>
        <v>7.7258265049419572E-2</v>
      </c>
      <c r="T138" s="62">
        <f>SUM(T116:T137)</f>
        <v>531.73199999999997</v>
      </c>
      <c r="U138" s="62">
        <f>SUM(U116:U137)</f>
        <v>-952.49899999999991</v>
      </c>
      <c r="V138" s="62">
        <f t="shared" ref="V138:AG138" si="26">SUM(V116:V137)</f>
        <v>-429.5030000000001</v>
      </c>
      <c r="W138" s="62">
        <f t="shared" si="26"/>
        <v>-183.04400000000018</v>
      </c>
      <c r="X138" s="62">
        <f t="shared" si="26"/>
        <v>3245.3060000000005</v>
      </c>
      <c r="Y138" s="62">
        <f t="shared" si="26"/>
        <v>4034.8629999999998</v>
      </c>
      <c r="Z138" s="62">
        <f t="shared" si="26"/>
        <v>4360.6819999999998</v>
      </c>
      <c r="AA138" s="62">
        <f t="shared" si="26"/>
        <v>4689.8959999999997</v>
      </c>
      <c r="AB138" s="62">
        <f t="shared" si="26"/>
        <v>3217.741</v>
      </c>
      <c r="AC138" s="62">
        <f t="shared" si="26"/>
        <v>-7915.2450000000017</v>
      </c>
      <c r="AD138" s="62">
        <f t="shared" si="26"/>
        <v>-3077</v>
      </c>
      <c r="AE138" s="62">
        <f t="shared" si="26"/>
        <v>2068.9315000974871</v>
      </c>
      <c r="AF138" s="62">
        <f t="shared" si="26"/>
        <v>5317.1840000000002</v>
      </c>
      <c r="AG138" s="62">
        <f t="shared" si="26"/>
        <v>5668.7840000000006</v>
      </c>
      <c r="AH138" s="65">
        <f>IFERROR(IF(AG138/AF138-1&gt;1,"*",IF(AG138/AF138-1&lt;-1,"*",IF(AF138&gt;0,IF(AG138&lt;0,"*",AG138/AF138-1),IF(AG138&gt;0,"*",(AG138/AF138-1)*-1)))),"")</f>
        <v>6.6125227187925129E-2</v>
      </c>
      <c r="AI138" s="112"/>
    </row>
    <row r="139" spans="1:35" s="86" customFormat="1" x14ac:dyDescent="0.35">
      <c r="B139" s="14" t="s">
        <v>70</v>
      </c>
      <c r="C139" s="22" t="s">
        <v>92</v>
      </c>
      <c r="D139" s="50"/>
      <c r="E139" s="46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132"/>
      <c r="T139" s="47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49" t="s">
        <v>253</v>
      </c>
      <c r="AI139" s="104"/>
    </row>
    <row r="140" spans="1:35" ht="12.75" customHeight="1" x14ac:dyDescent="0.35">
      <c r="B140" s="2" t="s">
        <v>107</v>
      </c>
      <c r="C140" s="18" t="s">
        <v>158</v>
      </c>
      <c r="D140" s="50"/>
      <c r="E140" s="46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132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9" t="s">
        <v>253</v>
      </c>
      <c r="AI140" s="80"/>
    </row>
    <row r="141" spans="1:35" s="86" customFormat="1" x14ac:dyDescent="0.35">
      <c r="A141" s="123" t="s">
        <v>275</v>
      </c>
      <c r="B141" s="3" t="s">
        <v>30</v>
      </c>
      <c r="C141" s="19" t="s">
        <v>30</v>
      </c>
      <c r="D141" s="55"/>
      <c r="E141" s="51">
        <f>VLOOKUP($A141,'[1]Company Overview'!$C:$V,20,0)</f>
        <v>2732.498</v>
      </c>
      <c r="F141" s="52">
        <f>VLOOKUP($A141,'[1]Company Overview'!$C:$V,19,0)</f>
        <v>2765.4949999999999</v>
      </c>
      <c r="G141" s="52">
        <f>VLOOKUP($A141,'[1]Company Overview'!$C:$V,18,0)</f>
        <v>2548.42</v>
      </c>
      <c r="H141" s="52">
        <f>VLOOKUP($A141,'[1]Company Overview'!$C:$V,17,0)</f>
        <v>2551.0100000000002</v>
      </c>
      <c r="I141" s="52">
        <f>VLOOKUP($A141,'[1]Company Overview'!$C:$V,16,0)</f>
        <v>2495.4850000000001</v>
      </c>
      <c r="J141" s="52">
        <f>VLOOKUP($A141,'[1]Company Overview'!$C:$V,15,0)</f>
        <v>2570.4630000000002</v>
      </c>
      <c r="K141" s="52">
        <f>VLOOKUP($A141,'[1]Company Overview'!$C:$V,14,0)</f>
        <v>2703.154</v>
      </c>
      <c r="L141" s="52">
        <f>VLOOKUP($A141,'[1]Company Overview'!$C:$V,13,0)</f>
        <v>2829.0650000000001</v>
      </c>
      <c r="M141" s="52">
        <f>VLOOKUP($A141,'[1]Company Overview'!$C:$V,12,0)</f>
        <v>2076.61</v>
      </c>
      <c r="N141" s="52">
        <f>VLOOKUP($A141,'[1]Company Overview'!$C:$V,11,0)</f>
        <v>2118.6619999999998</v>
      </c>
      <c r="O141" s="52">
        <f>VLOOKUP($A141,'[1]Company Overview'!$C:$V,10,0)</f>
        <v>2357.4989999999998</v>
      </c>
      <c r="P141" s="52">
        <f>VLOOKUP($A141,'[1]Company Overview'!$C:$V,9,0)</f>
        <v>2674.3629999999998</v>
      </c>
      <c r="Q141" s="52">
        <f>VLOOKUP($A141,'[1]Company Overview'!$C:$V,8,0)</f>
        <v>4578.1120000000001</v>
      </c>
      <c r="R141" s="52">
        <f>VLOOKUP($A141,'[1]Company Overview'!$C:$V,7,0)</f>
        <v>5406.2719999999999</v>
      </c>
      <c r="S141" s="49">
        <f>IFERROR(IF(R141/Q141-1&gt;1,"*",IF(R141/Q141-1&lt;-1,"*",IF(Q141&gt;0,IF(R141&lt;0,"*",R141/Q141-1),IF(R141&gt;0,"*",(R141/Q141-1)*-1)))),"")</f>
        <v>0.18089553073406672</v>
      </c>
      <c r="T141" s="52">
        <v>181.227</v>
      </c>
      <c r="U141" s="52">
        <v>124.654</v>
      </c>
      <c r="V141" s="52">
        <v>189.9</v>
      </c>
      <c r="W141" s="52">
        <v>275.887</v>
      </c>
      <c r="X141" s="52">
        <v>375.92</v>
      </c>
      <c r="Y141" s="52">
        <v>490.10899999999998</v>
      </c>
      <c r="Z141" s="52">
        <v>495.20699999999999</v>
      </c>
      <c r="AA141" s="52">
        <v>526.39800000000002</v>
      </c>
      <c r="AB141" s="52">
        <v>550.66499999999996</v>
      </c>
      <c r="AC141" s="52">
        <v>317.12299999999999</v>
      </c>
      <c r="AD141" s="52">
        <v>1333.107</v>
      </c>
      <c r="AE141" s="52">
        <v>560.20299999999997</v>
      </c>
      <c r="AF141" s="52">
        <v>844.78700000000003</v>
      </c>
      <c r="AG141" s="52">
        <v>953</v>
      </c>
      <c r="AH141" s="49">
        <f t="shared" ref="AH141:AH146" si="27">IFERROR(IF(AG141/AF141-1&gt;1,"*",IF(AG141/AF141-1&lt;-1,"*",IF(AF141&gt;0,IF(AG141&lt;0,"*",AG141/AF141-1),IF(AG141&gt;0,"*",(AG141/AF141-1)*-1)))),"")</f>
        <v>0.12809501093174958</v>
      </c>
      <c r="AI141" s="73"/>
    </row>
    <row r="142" spans="1:35" x14ac:dyDescent="0.35">
      <c r="A142" s="123" t="s">
        <v>276</v>
      </c>
      <c r="B142" s="3" t="s">
        <v>59</v>
      </c>
      <c r="C142" s="19" t="s">
        <v>59</v>
      </c>
      <c r="D142" s="55"/>
      <c r="E142" s="51">
        <f>VLOOKUP($A142,'[1]Company Overview'!$C:$V,20,0)</f>
        <v>36292</v>
      </c>
      <c r="F142" s="52">
        <f>VLOOKUP($A142,'[1]Company Overview'!$C:$V,19,0)</f>
        <v>39174</v>
      </c>
      <c r="G142" s="52">
        <f>VLOOKUP($A142,'[1]Company Overview'!$C:$V,18,0)</f>
        <v>37023</v>
      </c>
      <c r="H142" s="52">
        <f>VLOOKUP($A142,'[1]Company Overview'!$C:$V,17,0)</f>
        <v>35935</v>
      </c>
      <c r="I142" s="52">
        <f>VLOOKUP($A142,'[1]Company Overview'!$C:$V,16,0)</f>
        <v>39390</v>
      </c>
      <c r="J142" s="52">
        <f>VLOOKUP($A142,'[1]Company Overview'!$C:$V,15,0)</f>
        <v>41693</v>
      </c>
      <c r="K142" s="52">
        <f>VLOOKUP($A142,'[1]Company Overview'!$C:$V,14,0)</f>
        <v>43015</v>
      </c>
      <c r="L142" s="52">
        <f>VLOOKUP($A142,'[1]Company Overview'!$C:$V,13,0)</f>
        <v>43046</v>
      </c>
      <c r="M142" s="52">
        <f>VLOOKUP($A142,'[1]Company Overview'!$C:$V,12,0)</f>
        <v>39308</v>
      </c>
      <c r="N142" s="52">
        <f>VLOOKUP($A142,'[1]Company Overview'!$C:$V,11,0)</f>
        <v>33364</v>
      </c>
      <c r="O142" s="52">
        <f>VLOOKUP($A142,'[1]Company Overview'!$C:$V,10,0)</f>
        <v>35432</v>
      </c>
      <c r="P142" s="52">
        <f>VLOOKUP($A142,'[1]Company Overview'!$C:$V,9,0)</f>
        <v>44960</v>
      </c>
      <c r="Q142" s="52">
        <f>VLOOKUP($A142,'[1]Company Overview'!$C:$V,8,0)</f>
        <v>63767</v>
      </c>
      <c r="R142" s="52">
        <f>VLOOKUP($A142,'[1]Company Overview'!$C:$V,7,0)</f>
        <v>83080</v>
      </c>
      <c r="S142" s="49">
        <f>IFERROR(IF(R142/Q142-1&gt;1,"*",IF(R142/Q142-1&lt;-1,"*",IF(Q142&gt;0,IF(R142&lt;0,"*",R142/Q142-1),IF(R142&gt;0,"*",(R142/Q142-1)*-1)))),"")</f>
        <v>0.30286825473991241</v>
      </c>
      <c r="T142" s="52">
        <v>3003.748</v>
      </c>
      <c r="U142" s="52">
        <v>1675.931</v>
      </c>
      <c r="V142" s="52">
        <v>2083.5219999999999</v>
      </c>
      <c r="W142" s="52">
        <v>2618.0349999999999</v>
      </c>
      <c r="X142" s="52">
        <v>2642.1239999999998</v>
      </c>
      <c r="Y142" s="52">
        <v>3474.9810000000002</v>
      </c>
      <c r="Z142" s="52">
        <v>3519.1469999999999</v>
      </c>
      <c r="AA142" s="52">
        <v>5400.4</v>
      </c>
      <c r="AB142" s="52">
        <v>3512.058</v>
      </c>
      <c r="AC142" s="52">
        <v>1304.6790000000001</v>
      </c>
      <c r="AD142" s="52">
        <v>4652.7259999999997</v>
      </c>
      <c r="AE142" s="52">
        <v>6357.9269999999997</v>
      </c>
      <c r="AF142" s="52">
        <v>7675</v>
      </c>
      <c r="AG142" s="52">
        <v>9666</v>
      </c>
      <c r="AH142" s="49">
        <f t="shared" si="27"/>
        <v>0.25941368078175886</v>
      </c>
      <c r="AI142" s="73"/>
    </row>
    <row r="143" spans="1:35" x14ac:dyDescent="0.35">
      <c r="A143" s="123" t="s">
        <v>277</v>
      </c>
      <c r="B143" s="3" t="s">
        <v>101</v>
      </c>
      <c r="C143" s="19" t="s">
        <v>101</v>
      </c>
      <c r="D143" s="55"/>
      <c r="E143" s="51">
        <f>VLOOKUP($A143,'[1]Company Overview'!$C:$V,20,0)</f>
        <v>12746.87</v>
      </c>
      <c r="F143" s="52">
        <f>VLOOKUP($A143,'[1]Company Overview'!$C:$V,19,0)</f>
        <v>12251.08</v>
      </c>
      <c r="G143" s="52">
        <f>VLOOKUP($A143,'[1]Company Overview'!$C:$V,18,0)</f>
        <v>14210.81</v>
      </c>
      <c r="H143" s="52">
        <f>VLOOKUP($A143,'[1]Company Overview'!$C:$V,17,0)</f>
        <v>12500.32</v>
      </c>
      <c r="I143" s="52">
        <f>VLOOKUP($A143,'[1]Company Overview'!$C:$V,16,0)</f>
        <v>12796.7</v>
      </c>
      <c r="J143" s="52">
        <f>VLOOKUP($A143,'[1]Company Overview'!$C:$V,15,0)</f>
        <v>11294.18</v>
      </c>
      <c r="K143" s="52">
        <f>VLOOKUP($A143,'[1]Company Overview'!$C:$V,14,0)</f>
        <v>11661.07</v>
      </c>
      <c r="L143" s="52">
        <f>VLOOKUP($A143,'[1]Company Overview'!$C:$V,13,0)</f>
        <v>12015.33</v>
      </c>
      <c r="M143" s="52">
        <f>VLOOKUP($A143,'[1]Company Overview'!$C:$V,12,0)</f>
        <v>11907</v>
      </c>
      <c r="N143" s="52">
        <f>VLOOKUP($A143,'[1]Company Overview'!$C:$V,11,0)</f>
        <v>12221</v>
      </c>
      <c r="O143" s="52">
        <f>VLOOKUP($A143,'[1]Company Overview'!$C:$V,10,0)</f>
        <v>14074</v>
      </c>
      <c r="P143" s="52">
        <f>VLOOKUP($A143,'[1]Company Overview'!$C:$V,9,0)</f>
        <v>17569</v>
      </c>
      <c r="Q143" s="52">
        <f>VLOOKUP($A143,'[1]Company Overview'!$C:$V,8,0)</f>
        <v>26475</v>
      </c>
      <c r="R143" s="52">
        <f>VLOOKUP($A143,'[1]Company Overview'!$C:$V,7,0)</f>
        <v>29145</v>
      </c>
      <c r="S143" s="49">
        <f>IFERROR(IF(R143/Q143-1&gt;1,"*",IF(R143/Q143-1&lt;-1,"*",IF(Q143&gt;0,IF(R143&lt;0,"*",R143/Q143-1),IF(R143&gt;0,"*",(R143/Q143-1)*-1)))),"")</f>
        <v>0.1008498583569406</v>
      </c>
      <c r="T143" s="52">
        <v>1053.4949999999999</v>
      </c>
      <c r="U143" s="52">
        <v>229.7</v>
      </c>
      <c r="V143" s="52">
        <v>315.87200000000001</v>
      </c>
      <c r="W143" s="52">
        <v>620.02</v>
      </c>
      <c r="X143" s="52">
        <v>814.46</v>
      </c>
      <c r="Y143" s="52">
        <v>1047.0039999999999</v>
      </c>
      <c r="Z143" s="52">
        <v>1684.1669999999999</v>
      </c>
      <c r="AA143" s="52">
        <v>1985</v>
      </c>
      <c r="AB143" s="52">
        <v>1705</v>
      </c>
      <c r="AC143" s="52">
        <v>1381</v>
      </c>
      <c r="AD143" s="52">
        <v>5226</v>
      </c>
      <c r="AE143" s="52">
        <v>3128</v>
      </c>
      <c r="AF143" s="52">
        <v>4539</v>
      </c>
      <c r="AG143" s="52">
        <v>5520</v>
      </c>
      <c r="AH143" s="49">
        <f t="shared" si="27"/>
        <v>0.21612690019828151</v>
      </c>
      <c r="AI143" s="73"/>
    </row>
    <row r="144" spans="1:35" x14ac:dyDescent="0.35">
      <c r="A144" s="123" t="s">
        <v>278</v>
      </c>
      <c r="B144" s="3" t="s">
        <v>32</v>
      </c>
      <c r="C144" s="19" t="s">
        <v>32</v>
      </c>
      <c r="D144" s="55"/>
      <c r="E144" s="51">
        <f>VLOOKUP($A144,'[1]Company Overview'!$C:$V,20,0)</f>
        <v>4439.8540000000003</v>
      </c>
      <c r="F144" s="52">
        <f>VLOOKUP($A144,'[1]Company Overview'!$C:$V,19,0)</f>
        <v>6075.027</v>
      </c>
      <c r="G144" s="52">
        <f>VLOOKUP($A144,'[1]Company Overview'!$C:$V,18,0)</f>
        <v>7839.808</v>
      </c>
      <c r="H144" s="52">
        <f>VLOOKUP($A144,'[1]Company Overview'!$C:$V,17,0)</f>
        <v>7793.5839999999998</v>
      </c>
      <c r="I144" s="52">
        <f>VLOOKUP($A144,'[1]Company Overview'!$C:$V,16,0)</f>
        <v>7748.9759999999997</v>
      </c>
      <c r="J144" s="52">
        <f>VLOOKUP($A144,'[1]Company Overview'!$C:$V,15,0)</f>
        <v>7599.4</v>
      </c>
      <c r="K144" s="52">
        <f>VLOOKUP($A144,'[1]Company Overview'!$C:$V,14,0)</f>
        <v>7202.1329999999998</v>
      </c>
      <c r="L144" s="52">
        <f>VLOOKUP($A144,'[1]Company Overview'!$C:$V,13,0)</f>
        <v>6699.4120000000003</v>
      </c>
      <c r="M144" s="52">
        <f>VLOOKUP($A144,'[1]Company Overview'!$C:$V,12,0)</f>
        <v>6891.2460000000001</v>
      </c>
      <c r="N144" s="52">
        <f>VLOOKUP($A144,'[1]Company Overview'!$C:$V,11,0)</f>
        <v>6601.2209999999995</v>
      </c>
      <c r="O144" s="52">
        <f>VLOOKUP($A144,'[1]Company Overview'!$C:$V,10,0)</f>
        <v>5857.4170000000004</v>
      </c>
      <c r="P144" s="52">
        <f>VLOOKUP($A144,'[1]Company Overview'!$C:$V,9,0)</f>
        <v>6927.92</v>
      </c>
      <c r="Q144" s="52">
        <f>VLOOKUP($A144,'[1]Company Overview'!$C:$V,8,0)</f>
        <v>10467.9</v>
      </c>
      <c r="R144" s="52">
        <f>VLOOKUP($A144,'[1]Company Overview'!$C:$V,7,0)</f>
        <v>11656.55</v>
      </c>
      <c r="S144" s="49">
        <f>IFERROR(IF(R144/Q144-1&gt;1,"*",IF(R144/Q144-1&lt;-1,"*",IF(Q144&gt;0,IF(R144&lt;0,"*",R144/Q144-1),IF(R144&gt;0,"*",(R144/Q144-1)*-1)))),"")</f>
        <v>0.11355190630403422</v>
      </c>
      <c r="T144" s="52">
        <v>231.90199999999999</v>
      </c>
      <c r="U144" s="52">
        <v>81.891000000000005</v>
      </c>
      <c r="V144" s="52">
        <v>145.91499999999999</v>
      </c>
      <c r="W144" s="52">
        <v>371.67700000000002</v>
      </c>
      <c r="X144" s="52">
        <v>708.44100000000003</v>
      </c>
      <c r="Y144" s="52">
        <v>710.43200000000002</v>
      </c>
      <c r="Z144" s="52">
        <v>801.46600000000001</v>
      </c>
      <c r="AA144" s="52">
        <v>328.10199999999998</v>
      </c>
      <c r="AB144" s="52">
        <v>767.822</v>
      </c>
      <c r="AC144" s="52">
        <v>2.0019999999999998</v>
      </c>
      <c r="AD144" s="52">
        <v>530.23800000000006</v>
      </c>
      <c r="AE144" s="52">
        <v>889.39200000000005</v>
      </c>
      <c r="AF144" s="52">
        <v>1216.8</v>
      </c>
      <c r="AG144" s="52">
        <v>1728.7</v>
      </c>
      <c r="AH144" s="49">
        <f t="shared" si="27"/>
        <v>0.42069362261669974</v>
      </c>
      <c r="AI144" s="73"/>
    </row>
    <row r="145" spans="1:35" x14ac:dyDescent="0.35">
      <c r="A145" s="123" t="s">
        <v>279</v>
      </c>
      <c r="B145" s="3" t="s">
        <v>31</v>
      </c>
      <c r="C145" s="19" t="s">
        <v>31</v>
      </c>
      <c r="D145" s="55"/>
      <c r="E145" s="51">
        <f>VLOOKUP($A145,'[1]Company Overview'!$C:$V,20,0)</f>
        <v>84464</v>
      </c>
      <c r="F145" s="52">
        <f>VLOOKUP($A145,'[1]Company Overview'!$C:$V,19,0)</f>
        <v>82186</v>
      </c>
      <c r="G145" s="52">
        <f>VLOOKUP($A145,'[1]Company Overview'!$C:$V,18,0)</f>
        <v>73987</v>
      </c>
      <c r="H145" s="52">
        <f>VLOOKUP($A145,'[1]Company Overview'!$C:$V,17,0)</f>
        <v>76060</v>
      </c>
      <c r="I145" s="52">
        <f>VLOOKUP($A145,'[1]Company Overview'!$C:$V,16,0)</f>
        <v>76287</v>
      </c>
      <c r="J145" s="52">
        <f>VLOOKUP($A145,'[1]Company Overview'!$C:$V,15,0)</f>
        <v>74541</v>
      </c>
      <c r="K145" s="52">
        <f>VLOOKUP($A145,'[1]Company Overview'!$C:$V,14,0)</f>
        <v>77378</v>
      </c>
      <c r="L145" s="52">
        <f>VLOOKUP($A145,'[1]Company Overview'!$C:$V,13,0)</f>
        <v>75887</v>
      </c>
      <c r="M145" s="52">
        <f>VLOOKUP($A145,'[1]Company Overview'!$C:$V,12,0)</f>
        <v>79616</v>
      </c>
      <c r="N145" s="52">
        <f>VLOOKUP($A145,'[1]Company Overview'!$C:$V,11,0)</f>
        <v>64552</v>
      </c>
      <c r="O145" s="52">
        <f>VLOOKUP($A145,'[1]Company Overview'!$C:$V,10,0)</f>
        <v>66127</v>
      </c>
      <c r="P145" s="52">
        <f>VLOOKUP($A145,'[1]Company Overview'!$C:$V,9,0)</f>
        <v>93584</v>
      </c>
      <c r="Q145" s="52">
        <f>VLOOKUP($A145,'[1]Company Overview'!$C:$V,8,0)</f>
        <v>126543</v>
      </c>
      <c r="R145" s="52">
        <f>VLOOKUP($A145,'[1]Company Overview'!$C:$V,7,0)</f>
        <v>134910</v>
      </c>
      <c r="S145" s="49">
        <f t="shared" ref="S145:S146" si="28">IFERROR(IF(R145/Q145-1&gt;1,"*",IF(R145/Q145-1&lt;-1,"*",IF(Q145&gt;0,IF(R145&lt;0,"*",R145/Q145-1),IF(R145&gt;0,"*",(R145/Q145-1)*-1)))),"")</f>
        <v>6.6119816979208546E-2</v>
      </c>
      <c r="T145" s="52">
        <v>5350.8310000000001</v>
      </c>
      <c r="U145" s="52">
        <v>2294.61</v>
      </c>
      <c r="V145" s="52">
        <v>4174.9799999999996</v>
      </c>
      <c r="W145" s="52">
        <v>5816.0349999999999</v>
      </c>
      <c r="X145" s="52">
        <v>5966.12</v>
      </c>
      <c r="Y145" s="52">
        <v>6204.1880000000001</v>
      </c>
      <c r="Z145" s="52">
        <v>6618.81</v>
      </c>
      <c r="AA145" s="52">
        <v>7809.8789999999999</v>
      </c>
      <c r="AB145" s="52">
        <v>6515.3090000000002</v>
      </c>
      <c r="AC145" s="52">
        <v>-8771.2279999999992</v>
      </c>
      <c r="AD145" s="52">
        <v>8124.4650000000001</v>
      </c>
      <c r="AE145" s="52">
        <v>9605.0889999999999</v>
      </c>
      <c r="AF145" s="52">
        <v>10584</v>
      </c>
      <c r="AG145" s="52">
        <v>11954</v>
      </c>
      <c r="AH145" s="49">
        <f t="shared" si="27"/>
        <v>0.1294406651549509</v>
      </c>
      <c r="AI145" s="73"/>
    </row>
    <row r="146" spans="1:35" s="86" customFormat="1" x14ac:dyDescent="0.35">
      <c r="A146" s="123" t="s">
        <v>280</v>
      </c>
      <c r="B146" s="3" t="s">
        <v>180</v>
      </c>
      <c r="C146" s="19" t="s">
        <v>180</v>
      </c>
      <c r="D146" s="55"/>
      <c r="E146" s="51" t="s">
        <v>284</v>
      </c>
      <c r="F146" s="52" t="s">
        <v>284</v>
      </c>
      <c r="G146" s="52" t="s">
        <v>284</v>
      </c>
      <c r="H146" s="52">
        <f>VLOOKUP($A146,'[1]Company Overview'!$C:$V,17,0)</f>
        <v>2245.8670000000002</v>
      </c>
      <c r="I146" s="52">
        <f>VLOOKUP($A146,'[1]Company Overview'!$C:$V,16,0)</f>
        <v>2322.9540000000002</v>
      </c>
      <c r="J146" s="52">
        <f>VLOOKUP($A146,'[1]Company Overview'!$C:$V,15,0)</f>
        <v>1589.326</v>
      </c>
      <c r="K146" s="52">
        <f>VLOOKUP($A146,'[1]Company Overview'!$C:$V,14,0)</f>
        <v>1350.01</v>
      </c>
      <c r="L146" s="52">
        <f>VLOOKUP($A146,'[1]Company Overview'!$C:$V,13,0)</f>
        <v>1360.8150000000001</v>
      </c>
      <c r="M146" s="52">
        <f>VLOOKUP($A146,'[1]Company Overview'!$C:$V,12,0)</f>
        <v>1328.3530000000001</v>
      </c>
      <c r="N146" s="52">
        <f>VLOOKUP($A146,'[1]Company Overview'!$C:$V,11,0)</f>
        <v>1242.6590000000001</v>
      </c>
      <c r="O146" s="52">
        <f>VLOOKUP($A146,'[1]Company Overview'!$C:$V,10,0)</f>
        <v>1444.954</v>
      </c>
      <c r="P146" s="52">
        <f>VLOOKUP($A146,'[1]Company Overview'!$C:$V,9,0)</f>
        <v>1963.588</v>
      </c>
      <c r="Q146" s="52">
        <f>VLOOKUP($A146,'[1]Company Overview'!$C:$V,8,0)</f>
        <v>2972.2550000000001</v>
      </c>
      <c r="R146" s="52">
        <f>VLOOKUP($A146,'[1]Company Overview'!$C:$V,7,0)</f>
        <v>3318.5160000000001</v>
      </c>
      <c r="S146" s="49">
        <f t="shared" si="28"/>
        <v>0.11649774329591511</v>
      </c>
      <c r="T146" s="52" t="s">
        <v>254</v>
      </c>
      <c r="U146" s="52" t="s">
        <v>254</v>
      </c>
      <c r="V146" s="52" t="s">
        <v>254</v>
      </c>
      <c r="W146" s="52" t="s">
        <v>254</v>
      </c>
      <c r="X146" s="52" t="s">
        <v>254</v>
      </c>
      <c r="Y146" s="52">
        <v>142.11699999999999</v>
      </c>
      <c r="Z146" s="52">
        <v>142.375</v>
      </c>
      <c r="AA146" s="52">
        <v>152.55000000000001</v>
      </c>
      <c r="AB146" s="52">
        <v>172.28100000000001</v>
      </c>
      <c r="AC146" s="52">
        <v>77.831000000000003</v>
      </c>
      <c r="AD146" s="52">
        <v>1113.202</v>
      </c>
      <c r="AE146" s="52">
        <v>277.57600000000002</v>
      </c>
      <c r="AF146" s="52">
        <v>259.89999999999998</v>
      </c>
      <c r="AG146" s="52">
        <v>565.5</v>
      </c>
      <c r="AH146" s="49" t="str">
        <f t="shared" si="27"/>
        <v>*</v>
      </c>
      <c r="AI146" s="73"/>
    </row>
    <row r="147" spans="1:35" s="86" customFormat="1" x14ac:dyDescent="0.35">
      <c r="B147" s="4" t="s">
        <v>224</v>
      </c>
      <c r="C147" s="20" t="s">
        <v>210</v>
      </c>
      <c r="D147" s="55"/>
      <c r="E147" s="56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134"/>
      <c r="T147" s="57" t="s">
        <v>253</v>
      </c>
      <c r="U147" s="57" t="s">
        <v>253</v>
      </c>
      <c r="V147" s="57" t="s">
        <v>253</v>
      </c>
      <c r="W147" s="57" t="s">
        <v>253</v>
      </c>
      <c r="X147" s="57" t="s">
        <v>253</v>
      </c>
      <c r="Y147" s="57" t="s">
        <v>253</v>
      </c>
      <c r="Z147" s="57" t="s">
        <v>253</v>
      </c>
      <c r="AA147" s="57" t="s">
        <v>253</v>
      </c>
      <c r="AB147" s="57" t="s">
        <v>253</v>
      </c>
      <c r="AC147" s="57" t="s">
        <v>253</v>
      </c>
      <c r="AD147" s="57" t="s">
        <v>253</v>
      </c>
      <c r="AE147" s="57" t="s">
        <v>253</v>
      </c>
      <c r="AF147" s="57" t="s">
        <v>253</v>
      </c>
      <c r="AG147" s="57"/>
      <c r="AH147" s="59" t="s">
        <v>253</v>
      </c>
      <c r="AI147" s="104"/>
    </row>
    <row r="148" spans="1:35" s="86" customFormat="1" x14ac:dyDescent="0.35">
      <c r="B148" s="12" t="s">
        <v>33</v>
      </c>
      <c r="C148" s="18" t="s">
        <v>93</v>
      </c>
      <c r="D148" s="50"/>
      <c r="E148" s="51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132"/>
      <c r="T148" s="47"/>
      <c r="U148" s="47"/>
      <c r="V148" s="47"/>
      <c r="W148" s="47"/>
      <c r="X148" s="47"/>
      <c r="Y148" s="47"/>
      <c r="Z148" s="47"/>
      <c r="AA148" s="69"/>
      <c r="AB148" s="47"/>
      <c r="AC148" s="47"/>
      <c r="AD148" s="47"/>
      <c r="AE148" s="47"/>
      <c r="AF148" s="47"/>
      <c r="AG148" s="47"/>
      <c r="AH148" s="49" t="s">
        <v>253</v>
      </c>
      <c r="AI148" s="104"/>
    </row>
    <row r="149" spans="1:35" x14ac:dyDescent="0.35">
      <c r="A149" s="123" t="s">
        <v>281</v>
      </c>
      <c r="B149" s="3" t="s">
        <v>247</v>
      </c>
      <c r="C149" s="19" t="s">
        <v>141</v>
      </c>
      <c r="D149" s="55"/>
      <c r="E149" s="51">
        <f>VLOOKUP($A149,'[1]Company Overview'!$C:$V,20,0)</f>
        <v>2706.58</v>
      </c>
      <c r="F149" s="52">
        <f>VLOOKUP($A149,'[1]Company Overview'!$C:$V,19,0)</f>
        <v>2730.4580000000001</v>
      </c>
      <c r="G149" s="52">
        <f>VLOOKUP($A149,'[1]Company Overview'!$C:$V,18,0)</f>
        <v>2839.19</v>
      </c>
      <c r="H149" s="52">
        <f>VLOOKUP($A149,'[1]Company Overview'!$C:$V,17,0)</f>
        <v>2997.212</v>
      </c>
      <c r="I149" s="52">
        <f>VLOOKUP($A149,'[1]Company Overview'!$C:$V,16,0)</f>
        <v>3395.125</v>
      </c>
      <c r="J149" s="52">
        <f>VLOOKUP($A149,'[1]Company Overview'!$C:$V,15,0)</f>
        <v>3793.6550000000002</v>
      </c>
      <c r="K149" s="52">
        <f>VLOOKUP($A149,'[1]Company Overview'!$C:$V,14,0)</f>
        <v>3831.1379999999999</v>
      </c>
      <c r="L149" s="52">
        <f>VLOOKUP($A149,'[1]Company Overview'!$C:$V,13,0)</f>
        <v>3900.56</v>
      </c>
      <c r="M149" s="52">
        <f>VLOOKUP($A149,'[1]Company Overview'!$C:$V,12,0)</f>
        <v>4256.3969999999999</v>
      </c>
      <c r="N149" s="52">
        <f>VLOOKUP($A149,'[1]Company Overview'!$C:$V,11,0)</f>
        <v>3919.3440000000001</v>
      </c>
      <c r="O149" s="52">
        <f>VLOOKUP($A149,'[1]Company Overview'!$C:$V,10,0)</f>
        <v>4236.7349999999997</v>
      </c>
      <c r="P149" s="52">
        <f>VLOOKUP($A149,'[1]Company Overview'!$C:$V,9,0)</f>
        <v>4756.049</v>
      </c>
      <c r="Q149" s="52">
        <f>VLOOKUP($A149,'[1]Company Overview'!$C:$V,8,0)</f>
        <v>5658.482</v>
      </c>
      <c r="R149" s="52">
        <f>VLOOKUP($A149,'[1]Company Overview'!$C:$V,7,0)</f>
        <v>5955.8980000000001</v>
      </c>
      <c r="S149" s="49">
        <f t="shared" ref="S149:S174" si="29">IFERROR(IF(R149/Q149-1&gt;1,"*",IF(R149/Q149-1&lt;-1,"*",IF(Q149&gt;0,IF(R149&lt;0,"*",R149/Q149-1),IF(R149&gt;0,"*",(R149/Q149-1)*-1)))),"")</f>
        <v>5.2561093240201195E-2</v>
      </c>
      <c r="T149" s="52">
        <v>210.477</v>
      </c>
      <c r="U149" s="52">
        <v>200.101</v>
      </c>
      <c r="V149" s="52">
        <v>221.05699999999999</v>
      </c>
      <c r="W149" s="52">
        <v>242.10499999999999</v>
      </c>
      <c r="X149" s="52">
        <v>268.12</v>
      </c>
      <c r="Y149" s="52">
        <v>295.59899999999999</v>
      </c>
      <c r="Z149" s="52">
        <v>325.447</v>
      </c>
      <c r="AA149" s="52">
        <v>352.16</v>
      </c>
      <c r="AB149" s="52">
        <v>385.93700000000001</v>
      </c>
      <c r="AC149" s="52">
        <v>262.33100000000002</v>
      </c>
      <c r="AD149" s="52">
        <v>427.22699999999998</v>
      </c>
      <c r="AE149" s="52">
        <v>472.976</v>
      </c>
      <c r="AF149" s="52">
        <v>580.59799999999996</v>
      </c>
      <c r="AG149" s="52">
        <v>636.4</v>
      </c>
      <c r="AH149" s="49">
        <f>IFERROR(IF(AG149/AF149-1&gt;1,"*",IF(AG149/AF149-1&lt;-1,"*",IF(AF149&gt;0,IF(AG149&lt;0,"*",AG149/AF149-1),IF(AG149&gt;0,"*",(AG149/AF149-1)*-1)))),"")</f>
        <v>9.6111250813816218E-2</v>
      </c>
      <c r="AI149" s="73"/>
    </row>
    <row r="150" spans="1:35" x14ac:dyDescent="0.35">
      <c r="A150" s="123" t="s">
        <v>282</v>
      </c>
      <c r="B150" s="11" t="s">
        <v>34</v>
      </c>
      <c r="C150" s="19" t="s">
        <v>34</v>
      </c>
      <c r="D150" s="55"/>
      <c r="E150" s="51">
        <f>VLOOKUP($A150,'[1]Company Overview'!$C:$V,20,0)</f>
        <v>19726.75</v>
      </c>
      <c r="F150" s="52">
        <f>VLOOKUP($A150,'[1]Company Overview'!$C:$V,19,0)</f>
        <v>20699.93</v>
      </c>
      <c r="G150" s="52">
        <f>VLOOKUP($A150,'[1]Company Overview'!$C:$V,18,0)</f>
        <v>20587.14</v>
      </c>
      <c r="H150" s="52">
        <f>VLOOKUP($A150,'[1]Company Overview'!$C:$V,17,0)</f>
        <v>20979.59</v>
      </c>
      <c r="I150" s="52">
        <f>VLOOKUP($A150,'[1]Company Overview'!$C:$V,16,0)</f>
        <v>20522.88</v>
      </c>
      <c r="J150" s="52">
        <f>VLOOKUP($A150,'[1]Company Overview'!$C:$V,15,0)</f>
        <v>21868.55</v>
      </c>
      <c r="K150" s="52">
        <f>VLOOKUP($A150,'[1]Company Overview'!$C:$V,14,0)</f>
        <v>21998.37</v>
      </c>
      <c r="L150" s="52">
        <f>VLOOKUP($A150,'[1]Company Overview'!$C:$V,13,0)</f>
        <v>21482.25</v>
      </c>
      <c r="M150" s="52">
        <f>VLOOKUP($A150,'[1]Company Overview'!$C:$V,12,0)</f>
        <v>21941.48</v>
      </c>
      <c r="N150" s="52">
        <f>VLOOKUP($A150,'[1]Company Overview'!$C:$V,11,0)</f>
        <v>18376.3</v>
      </c>
      <c r="O150" s="52">
        <f>VLOOKUP($A150,'[1]Company Overview'!$C:$V,10,0)</f>
        <v>19720.099999999999</v>
      </c>
      <c r="P150" s="52">
        <f>VLOOKUP($A150,'[1]Company Overview'!$C:$V,9,0)</f>
        <v>24073.4</v>
      </c>
      <c r="Q150" s="52">
        <f>VLOOKUP($A150,'[1]Company Overview'!$C:$V,8,0)</f>
        <v>27125.3</v>
      </c>
      <c r="R150" s="52">
        <f>VLOOKUP($A150,'[1]Company Overview'!$C:$V,7,0)</f>
        <v>27985.3</v>
      </c>
      <c r="S150" s="49">
        <f t="shared" si="29"/>
        <v>3.170471847315981E-2</v>
      </c>
      <c r="T150" s="52">
        <v>962.96</v>
      </c>
      <c r="U150" s="52">
        <v>665.68600000000004</v>
      </c>
      <c r="V150" s="52">
        <v>790.47299999999996</v>
      </c>
      <c r="W150" s="52">
        <v>845.12800000000004</v>
      </c>
      <c r="X150" s="52">
        <v>708.779</v>
      </c>
      <c r="Y150" s="52">
        <v>775.45100000000002</v>
      </c>
      <c r="Z150" s="52">
        <v>700.51099999999997</v>
      </c>
      <c r="AA150" s="52">
        <v>528.85799999999995</v>
      </c>
      <c r="AB150" s="52">
        <v>609.23800000000006</v>
      </c>
      <c r="AC150" s="52">
        <v>526.53300000000002</v>
      </c>
      <c r="AD150" s="52">
        <v>765.19100000000003</v>
      </c>
      <c r="AE150" s="52">
        <v>563.61400000000003</v>
      </c>
      <c r="AF150" s="52">
        <v>677.21500000000003</v>
      </c>
      <c r="AG150" s="52">
        <v>967.5</v>
      </c>
      <c r="AH150" s="49">
        <f>IFERROR(IF(AG150/AF150-1&gt;1,"*",IF(AG150/AF150-1&lt;-1,"*",IF(AF150&gt;0,IF(AG150&lt;0,"*",AG150/AF150-1),IF(AG150&gt;0,"*",(AG150/AF150-1)*-1)))),"")</f>
        <v>0.42864526036782991</v>
      </c>
      <c r="AI150" s="73"/>
    </row>
    <row r="151" spans="1:35" x14ac:dyDescent="0.35">
      <c r="A151" s="123" t="s">
        <v>283</v>
      </c>
      <c r="B151" s="3" t="s">
        <v>217</v>
      </c>
      <c r="C151" s="29" t="s">
        <v>217</v>
      </c>
      <c r="D151" s="113"/>
      <c r="E151" s="46" t="s">
        <v>284</v>
      </c>
      <c r="F151" s="52" t="s">
        <v>284</v>
      </c>
      <c r="G151" s="52" t="s">
        <v>284</v>
      </c>
      <c r="H151" s="52" t="s">
        <v>284</v>
      </c>
      <c r="I151" s="52" t="s">
        <v>284</v>
      </c>
      <c r="J151" s="52" t="s">
        <v>284</v>
      </c>
      <c r="K151" s="52">
        <f>VLOOKUP($A151,'[1]Company Overview'!$C:$V,14,0)</f>
        <v>810.76400000000001</v>
      </c>
      <c r="L151" s="52">
        <f>VLOOKUP($A151,'[1]Company Overview'!$C:$V,13,0)</f>
        <v>862.17200000000003</v>
      </c>
      <c r="M151" s="52">
        <f>VLOOKUP($A151,'[1]Company Overview'!$C:$V,12,0)</f>
        <v>899.13900000000001</v>
      </c>
      <c r="N151" s="52">
        <f>VLOOKUP($A151,'[1]Company Overview'!$C:$V,11,0)</f>
        <v>917.76800000000003</v>
      </c>
      <c r="O151" s="52">
        <f>VLOOKUP($A151,'[1]Company Overview'!$C:$V,10,0)</f>
        <v>931.66300000000001</v>
      </c>
      <c r="P151" s="52">
        <f>VLOOKUP($A151,'[1]Company Overview'!$C:$V,9,0)</f>
        <v>971.51800000000003</v>
      </c>
      <c r="Q151" s="52">
        <f>VLOOKUP($A151,'[1]Company Overview'!$C:$V,8,0)</f>
        <v>998.87099999999998</v>
      </c>
      <c r="R151" s="52">
        <f>VLOOKUP($A151,'[1]Company Overview'!$C:$V,7,0)</f>
        <v>1035.8720000000001</v>
      </c>
      <c r="S151" s="49">
        <f t="shared" si="29"/>
        <v>3.7042821345298904E-2</v>
      </c>
      <c r="T151" s="52">
        <v>0</v>
      </c>
      <c r="U151" s="52">
        <v>0</v>
      </c>
      <c r="V151" s="52">
        <v>0</v>
      </c>
      <c r="W151" s="52">
        <v>0</v>
      </c>
      <c r="X151" s="52">
        <v>0</v>
      </c>
      <c r="Y151" s="52">
        <v>0</v>
      </c>
      <c r="Z151" s="52">
        <v>112</v>
      </c>
      <c r="AA151" s="52">
        <v>117.2</v>
      </c>
      <c r="AB151" s="52">
        <v>107.3</v>
      </c>
      <c r="AC151" s="52">
        <v>134.846</v>
      </c>
      <c r="AD151" s="52">
        <v>110.137</v>
      </c>
      <c r="AE151" s="52">
        <v>63.125999999999998</v>
      </c>
      <c r="AF151" s="52">
        <v>-4.3899999999999997</v>
      </c>
      <c r="AG151" s="52">
        <v>64.2</v>
      </c>
      <c r="AH151" s="49" t="str">
        <f>IFERROR(IF(AG151/AF151-1&gt;1,"*",IF(AG151/AF151-1&lt;-1,"*",IF(AF151&gt;0,IF(AG151&lt;0,"*",AG151/AF151-1),IF(AG151&gt;0,"*",(AG151/AF151-1)*-1)))),"")</f>
        <v>*</v>
      </c>
      <c r="AI151" s="73"/>
    </row>
    <row r="152" spans="1:35" x14ac:dyDescent="0.35">
      <c r="B152" s="2" t="s">
        <v>35</v>
      </c>
      <c r="C152" s="18" t="s">
        <v>94</v>
      </c>
      <c r="D152" s="50"/>
      <c r="E152" s="51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13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47"/>
      <c r="AF152" s="47"/>
      <c r="AG152" s="47"/>
      <c r="AH152" s="49"/>
      <c r="AI152" s="52"/>
    </row>
    <row r="153" spans="1:35" ht="12.75" customHeight="1" x14ac:dyDescent="0.35">
      <c r="B153" s="3" t="s">
        <v>239</v>
      </c>
      <c r="C153" s="19" t="s">
        <v>206</v>
      </c>
      <c r="D153" s="55"/>
      <c r="E153" s="51" t="s">
        <v>265</v>
      </c>
      <c r="F153" s="52" t="s">
        <v>265</v>
      </c>
      <c r="G153" s="52" t="s">
        <v>265</v>
      </c>
      <c r="H153" s="52">
        <v>66.367000000000004</v>
      </c>
      <c r="I153" s="52">
        <v>65.293000000000006</v>
      </c>
      <c r="J153" s="52">
        <v>90.216999999999999</v>
      </c>
      <c r="K153" s="52">
        <v>136.12700000000001</v>
      </c>
      <c r="L153" s="52">
        <v>200.89</v>
      </c>
      <c r="M153" s="52">
        <v>214.233</v>
      </c>
      <c r="N153" s="52">
        <v>177.86199999999999</v>
      </c>
      <c r="O153" s="52">
        <v>315.2</v>
      </c>
      <c r="P153" s="52">
        <v>232.917</v>
      </c>
      <c r="Q153" s="52">
        <v>177.80199999999999</v>
      </c>
      <c r="R153" s="52">
        <v>182.12</v>
      </c>
      <c r="S153" s="49">
        <f t="shared" si="29"/>
        <v>2.4285441108649053E-2</v>
      </c>
      <c r="T153" s="52">
        <v>-55.881</v>
      </c>
      <c r="U153" s="52">
        <v>26.172999999999998</v>
      </c>
      <c r="V153" s="52">
        <v>7.0170000000000003</v>
      </c>
      <c r="W153" s="52">
        <v>14.14</v>
      </c>
      <c r="X153" s="52">
        <v>65.685000000000002</v>
      </c>
      <c r="Y153" s="52">
        <v>25.056000000000001</v>
      </c>
      <c r="Z153" s="52">
        <v>30.315999999999999</v>
      </c>
      <c r="AA153" s="52">
        <v>35.030999999999999</v>
      </c>
      <c r="AB153" s="52">
        <v>40.134</v>
      </c>
      <c r="AC153" s="52">
        <v>29.026</v>
      </c>
      <c r="AD153" s="52">
        <v>56.082000000000001</v>
      </c>
      <c r="AE153" s="52">
        <v>40.47619047619051</v>
      </c>
      <c r="AF153" s="52">
        <v>5.0999999999999996</v>
      </c>
      <c r="AG153" s="52">
        <v>7.1</v>
      </c>
      <c r="AH153" s="49">
        <f>IFERROR(IF(AG153/AF153-1&gt;1,"*",IF(AG153/AF153-1&lt;-1,"*",IF(AF153&gt;0,IF(AG153&lt;0,"*",AG153/AF153-1),IF(AG153&gt;0,"*",(AG153/AF153-1)*-1)))),"")</f>
        <v>0.39215686274509798</v>
      </c>
      <c r="AI153" s="109"/>
    </row>
    <row r="154" spans="1:35" ht="12.75" customHeight="1" x14ac:dyDescent="0.35">
      <c r="B154" s="3" t="s">
        <v>266</v>
      </c>
      <c r="C154" s="19" t="s">
        <v>266</v>
      </c>
      <c r="D154" s="55"/>
      <c r="E154" s="51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>
        <v>867.673</v>
      </c>
      <c r="R154" s="52">
        <v>943.92700000000002</v>
      </c>
      <c r="S154" s="49">
        <f t="shared" si="29"/>
        <v>8.7883338538827349E-2</v>
      </c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>
        <v>225.23599999999999</v>
      </c>
      <c r="AG154" s="52">
        <v>151.60499999999999</v>
      </c>
      <c r="AH154" s="49">
        <f>IFERROR(IF(AG154/AF154-1&gt;1,"*",IF(AG154/AF154-1&lt;-1,"*",IF(AF154&gt;0,IF(AG154&lt;0,"*",AG154/AF154-1),IF(AG154&gt;0,"*",(AG154/AF154-1)*-1)))),"")</f>
        <v>-0.32690600081692089</v>
      </c>
      <c r="AI154" s="109"/>
    </row>
    <row r="155" spans="1:35" x14ac:dyDescent="0.35">
      <c r="B155" s="3" t="s">
        <v>113</v>
      </c>
      <c r="C155" s="19" t="s">
        <v>113</v>
      </c>
      <c r="D155" s="55"/>
      <c r="E155" s="51">
        <v>15.476000000000001</v>
      </c>
      <c r="F155" s="52">
        <v>13.57</v>
      </c>
      <c r="G155" s="52">
        <v>12.987</v>
      </c>
      <c r="H155" s="52">
        <v>12.968999999999999</v>
      </c>
      <c r="I155" s="52">
        <v>15.755000000000001</v>
      </c>
      <c r="J155" s="52">
        <v>18.744</v>
      </c>
      <c r="K155" s="52">
        <v>64.516000000000005</v>
      </c>
      <c r="L155" s="52">
        <v>92.384</v>
      </c>
      <c r="M155" s="52">
        <v>94.78</v>
      </c>
      <c r="N155" s="52">
        <v>185.928</v>
      </c>
      <c r="O155" s="52">
        <v>235.95599999999999</v>
      </c>
      <c r="P155" s="52">
        <v>166.916</v>
      </c>
      <c r="Q155" s="52">
        <v>50.671999999999997</v>
      </c>
      <c r="R155" s="52">
        <v>15.095000000000001</v>
      </c>
      <c r="S155" s="49">
        <f t="shared" si="29"/>
        <v>-0.70210372592358694</v>
      </c>
      <c r="T155" s="52">
        <v>406.17399999999998</v>
      </c>
      <c r="U155" s="52">
        <v>-299.43400000000003</v>
      </c>
      <c r="V155" s="52">
        <v>226.917</v>
      </c>
      <c r="W155" s="52">
        <v>241.328</v>
      </c>
      <c r="X155" s="52">
        <v>269.56700000000001</v>
      </c>
      <c r="Y155" s="52">
        <v>407.786</v>
      </c>
      <c r="Z155" s="52">
        <v>474.07799999999997</v>
      </c>
      <c r="AA155" s="52">
        <v>154.40199999999999</v>
      </c>
      <c r="AB155" s="52">
        <v>179.16300000000001</v>
      </c>
      <c r="AC155" s="52">
        <v>-102.47799999999999</v>
      </c>
      <c r="AD155" s="52">
        <v>302.73500000000001</v>
      </c>
      <c r="AE155" s="52">
        <v>436.36900000000003</v>
      </c>
      <c r="AF155" s="52">
        <v>233.999</v>
      </c>
      <c r="AG155" s="52">
        <v>94.137</v>
      </c>
      <c r="AH155" s="49">
        <f>IFERROR(IF(AG155/AF155-1&gt;1,"*",IF(AG155/AF155-1&lt;-1,"*",IF(AF155&gt;0,IF(AG155&lt;0,"*",AG155/AF155-1),IF(AG155&gt;0,"*",(AG155/AF155-1)*-1)))),"")</f>
        <v>-0.59770340898892726</v>
      </c>
      <c r="AI155" s="73"/>
    </row>
    <row r="156" spans="1:35" x14ac:dyDescent="0.35">
      <c r="B156" s="2" t="s">
        <v>36</v>
      </c>
      <c r="C156" s="18" t="s">
        <v>95</v>
      </c>
      <c r="D156" s="50"/>
      <c r="E156" s="46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132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52"/>
      <c r="AF156" s="52"/>
      <c r="AG156" s="52"/>
      <c r="AH156" s="49"/>
      <c r="AI156" s="104"/>
    </row>
    <row r="157" spans="1:35" x14ac:dyDescent="0.35">
      <c r="B157" s="3" t="s">
        <v>184</v>
      </c>
      <c r="C157" s="19" t="s">
        <v>184</v>
      </c>
      <c r="D157" s="55"/>
      <c r="E157" s="51" t="s">
        <v>254</v>
      </c>
      <c r="F157" s="52" t="s">
        <v>254</v>
      </c>
      <c r="G157" s="52" t="s">
        <v>254</v>
      </c>
      <c r="H157" s="52" t="s">
        <v>254</v>
      </c>
      <c r="I157" s="52" t="s">
        <v>254</v>
      </c>
      <c r="J157" s="52">
        <v>1.4999999999999999E-2</v>
      </c>
      <c r="K157" s="52">
        <v>38.694000000000003</v>
      </c>
      <c r="L157" s="52">
        <v>79.822999999999993</v>
      </c>
      <c r="M157" s="52">
        <v>311.654</v>
      </c>
      <c r="N157" s="52">
        <v>672.59900000000005</v>
      </c>
      <c r="O157" s="52">
        <v>765.70600000000002</v>
      </c>
      <c r="P157" s="52">
        <v>919.85599999999999</v>
      </c>
      <c r="Q157" s="52">
        <v>1144.7</v>
      </c>
      <c r="R157" s="52">
        <v>1156.2</v>
      </c>
      <c r="S157" s="49">
        <f t="shared" si="29"/>
        <v>1.0046300340700531E-2</v>
      </c>
      <c r="T157" s="52" t="s">
        <v>254</v>
      </c>
      <c r="U157" s="52" t="s">
        <v>254</v>
      </c>
      <c r="V157" s="52" t="s">
        <v>254</v>
      </c>
      <c r="W157" s="52" t="s">
        <v>254</v>
      </c>
      <c r="X157" s="52" t="s">
        <v>254</v>
      </c>
      <c r="Y157" s="52">
        <v>-2.37</v>
      </c>
      <c r="Z157" s="52">
        <v>-40.078000000000003</v>
      </c>
      <c r="AA157" s="52">
        <v>2.4550000000000001</v>
      </c>
      <c r="AB157" s="52">
        <v>31.571999999999999</v>
      </c>
      <c r="AC157" s="52">
        <v>85.103999999999999</v>
      </c>
      <c r="AD157" s="52">
        <v>93.125</v>
      </c>
      <c r="AE157" s="52">
        <v>105.072</v>
      </c>
      <c r="AF157" s="52">
        <v>108.9</v>
      </c>
      <c r="AG157" s="52">
        <v>149.69999999999999</v>
      </c>
      <c r="AH157" s="49">
        <f t="shared" ref="AH157:AH167" si="30">IFERROR(IF(AG157/AF157-1&gt;1,"*",IF(AG157/AF157-1&lt;-1,"*",IF(AF157&gt;0,IF(AG157&lt;0,"*",AG157/AF157-1),IF(AG157&gt;0,"*",(AG157/AF157-1)*-1)))),"")</f>
        <v>0.3746556473829199</v>
      </c>
      <c r="AI157" s="73"/>
    </row>
    <row r="158" spans="1:35" x14ac:dyDescent="0.35">
      <c r="B158" s="87" t="s">
        <v>108</v>
      </c>
      <c r="C158" s="19" t="s">
        <v>108</v>
      </c>
      <c r="D158" s="55"/>
      <c r="E158" s="51">
        <v>42.96</v>
      </c>
      <c r="F158" s="52">
        <v>54.426000000000002</v>
      </c>
      <c r="G158" s="52">
        <v>32.213000000000001</v>
      </c>
      <c r="H158" s="52">
        <v>55.279000000000003</v>
      </c>
      <c r="I158" s="52">
        <v>55.844000000000001</v>
      </c>
      <c r="J158" s="52">
        <v>57.323</v>
      </c>
      <c r="K158" s="52">
        <v>84.557000000000002</v>
      </c>
      <c r="L158" s="52">
        <v>120.324</v>
      </c>
      <c r="M158" s="52">
        <v>121.626</v>
      </c>
      <c r="N158" s="52">
        <v>87.65</v>
      </c>
      <c r="O158" s="52">
        <v>105.40300000000001</v>
      </c>
      <c r="P158" s="52">
        <v>118.633</v>
      </c>
      <c r="Q158" s="52">
        <v>140.35</v>
      </c>
      <c r="R158" s="52">
        <v>166.4</v>
      </c>
      <c r="S158" s="49">
        <f t="shared" si="29"/>
        <v>0.18560741004631298</v>
      </c>
      <c r="T158" s="52">
        <v>4.3639999999999999</v>
      </c>
      <c r="U158" s="52">
        <v>-18.077000000000002</v>
      </c>
      <c r="V158" s="52">
        <v>3.0419999999999998</v>
      </c>
      <c r="W158" s="52">
        <v>3.4870000000000001</v>
      </c>
      <c r="X158" s="52">
        <v>5.6550000000000002</v>
      </c>
      <c r="Y158" s="52">
        <v>3.9079999999999999</v>
      </c>
      <c r="Z158" s="52">
        <v>4.1689999999999996</v>
      </c>
      <c r="AA158" s="52">
        <v>10.073</v>
      </c>
      <c r="AB158" s="52">
        <v>8.8439999999999994</v>
      </c>
      <c r="AC158" s="52">
        <v>21.08</v>
      </c>
      <c r="AD158" s="52">
        <v>12.016999999999999</v>
      </c>
      <c r="AE158" s="52">
        <v>15.006640106241701</v>
      </c>
      <c r="AF158" s="52">
        <v>11.3</v>
      </c>
      <c r="AG158" s="52">
        <v>20.6</v>
      </c>
      <c r="AH158" s="49">
        <f t="shared" si="30"/>
        <v>0.82300884955752207</v>
      </c>
      <c r="AI158" s="73"/>
    </row>
    <row r="159" spans="1:35" s="86" customFormat="1" x14ac:dyDescent="0.35">
      <c r="B159" s="3" t="s">
        <v>37</v>
      </c>
      <c r="C159" s="19" t="s">
        <v>37</v>
      </c>
      <c r="D159" s="55"/>
      <c r="E159" s="51">
        <v>18.678000000000001</v>
      </c>
      <c r="F159" s="52">
        <v>8.8219999999999992</v>
      </c>
      <c r="G159" s="52">
        <v>11.627000000000001</v>
      </c>
      <c r="H159" s="52">
        <v>14.167999999999999</v>
      </c>
      <c r="I159" s="52">
        <v>7.157</v>
      </c>
      <c r="J159" s="52">
        <v>4.8639999999999999</v>
      </c>
      <c r="K159" s="52">
        <v>4.7619999999999996</v>
      </c>
      <c r="L159" s="52">
        <v>6.194</v>
      </c>
      <c r="M159" s="52">
        <v>10.976000000000001</v>
      </c>
      <c r="N159" s="52">
        <v>10.43</v>
      </c>
      <c r="O159" s="52">
        <v>22.876999999999999</v>
      </c>
      <c r="P159" s="52">
        <v>14.016999999999999</v>
      </c>
      <c r="Q159" s="52">
        <v>16.364999999999998</v>
      </c>
      <c r="R159" s="52">
        <v>9.1</v>
      </c>
      <c r="S159" s="49">
        <f t="shared" si="29"/>
        <v>-0.44393522761992055</v>
      </c>
      <c r="T159" s="52">
        <v>0.34699999999999998</v>
      </c>
      <c r="U159" s="52">
        <v>-31.838999999999999</v>
      </c>
      <c r="V159" s="52">
        <v>0.216</v>
      </c>
      <c r="W159" s="52">
        <v>13.285</v>
      </c>
      <c r="X159" s="52">
        <v>0.25900000000000001</v>
      </c>
      <c r="Y159" s="52">
        <v>3.5139999999999998</v>
      </c>
      <c r="Z159" s="52">
        <v>0.94799999999999995</v>
      </c>
      <c r="AA159" s="52">
        <v>-2.0299999999999998</v>
      </c>
      <c r="AB159" s="52">
        <v>-13.657999999999999</v>
      </c>
      <c r="AC159" s="52">
        <v>-6.0510000000000002</v>
      </c>
      <c r="AD159" s="52">
        <v>5.0190000000000001</v>
      </c>
      <c r="AE159" s="52">
        <v>4.0441176470588234</v>
      </c>
      <c r="AF159" s="52">
        <v>1.1000000000000001</v>
      </c>
      <c r="AG159" s="52">
        <v>1.4</v>
      </c>
      <c r="AH159" s="49">
        <f t="shared" si="30"/>
        <v>0.27272727272727249</v>
      </c>
      <c r="AI159" s="91"/>
    </row>
    <row r="160" spans="1:35" x14ac:dyDescent="0.35">
      <c r="B160" s="3" t="s">
        <v>181</v>
      </c>
      <c r="C160" s="19" t="s">
        <v>181</v>
      </c>
      <c r="D160" s="55"/>
      <c r="E160" s="51" t="s">
        <v>254</v>
      </c>
      <c r="F160" s="52" t="s">
        <v>254</v>
      </c>
      <c r="G160" s="52" t="s">
        <v>254</v>
      </c>
      <c r="H160" s="52" t="s">
        <v>254</v>
      </c>
      <c r="I160" s="52" t="s">
        <v>254</v>
      </c>
      <c r="J160" s="52">
        <v>228.565</v>
      </c>
      <c r="K160" s="52">
        <v>220.38800000000001</v>
      </c>
      <c r="L160" s="52">
        <v>379.98599999999999</v>
      </c>
      <c r="M160" s="52">
        <v>488.85700000000003</v>
      </c>
      <c r="N160" s="52">
        <v>572.80100000000004</v>
      </c>
      <c r="O160" s="52">
        <v>914.30100000000004</v>
      </c>
      <c r="P160" s="52">
        <v>765.28899999999999</v>
      </c>
      <c r="Q160" s="52">
        <v>594.17999999999995</v>
      </c>
      <c r="R160" s="52">
        <v>492.6</v>
      </c>
      <c r="S160" s="49">
        <f t="shared" si="29"/>
        <v>-0.17095829546602026</v>
      </c>
      <c r="T160" s="52" t="s">
        <v>254</v>
      </c>
      <c r="U160" s="52" t="s">
        <v>254</v>
      </c>
      <c r="V160" s="52" t="s">
        <v>254</v>
      </c>
      <c r="W160" s="52" t="s">
        <v>254</v>
      </c>
      <c r="X160" s="52" t="s">
        <v>254</v>
      </c>
      <c r="Y160" s="52">
        <v>1.0569999999999999</v>
      </c>
      <c r="Z160" s="52">
        <v>-25.934000000000001</v>
      </c>
      <c r="AA160" s="52">
        <v>45.991</v>
      </c>
      <c r="AB160" s="52">
        <v>63.747999999999998</v>
      </c>
      <c r="AC160" s="52">
        <v>70.12</v>
      </c>
      <c r="AD160" s="52">
        <v>103.033</v>
      </c>
      <c r="AE160" s="52">
        <v>96.271000000000001</v>
      </c>
      <c r="AF160" s="52">
        <v>90.626999999999995</v>
      </c>
      <c r="AG160" s="52">
        <v>62</v>
      </c>
      <c r="AH160" s="49">
        <f t="shared" si="30"/>
        <v>-0.31587716684873157</v>
      </c>
      <c r="AI160" s="73"/>
    </row>
    <row r="161" spans="2:35" s="113" customFormat="1" x14ac:dyDescent="0.35">
      <c r="B161" s="3" t="s">
        <v>198</v>
      </c>
      <c r="C161" s="19" t="s">
        <v>124</v>
      </c>
      <c r="D161" s="55"/>
      <c r="E161" s="51">
        <v>18.488</v>
      </c>
      <c r="F161" s="52">
        <v>7.3689999999999998</v>
      </c>
      <c r="G161" s="52">
        <v>11.32</v>
      </c>
      <c r="H161" s="52">
        <v>2.8290000000000002</v>
      </c>
      <c r="I161" s="52">
        <v>2.6739999999999999</v>
      </c>
      <c r="J161" s="52">
        <v>2.355</v>
      </c>
      <c r="K161" s="52">
        <v>0.67700000000000005</v>
      </c>
      <c r="L161" s="52">
        <v>22.183</v>
      </c>
      <c r="M161" s="52">
        <v>5.7160000000000002</v>
      </c>
      <c r="N161" s="52">
        <v>8.7349999999999994</v>
      </c>
      <c r="O161" s="52">
        <v>2.714</v>
      </c>
      <c r="P161" s="52">
        <v>6.5566259999999996</v>
      </c>
      <c r="Q161" s="52">
        <v>3.2413590000000001</v>
      </c>
      <c r="R161" s="52">
        <v>4.8</v>
      </c>
      <c r="S161" s="49">
        <f t="shared" si="29"/>
        <v>0.48086034283768009</v>
      </c>
      <c r="T161" s="52">
        <v>-120.56699999999999</v>
      </c>
      <c r="U161" s="52">
        <v>-71.894000000000005</v>
      </c>
      <c r="V161" s="52">
        <v>-7.6150000000000002</v>
      </c>
      <c r="W161" s="52">
        <v>75.28</v>
      </c>
      <c r="X161" s="52">
        <v>106.357</v>
      </c>
      <c r="Y161" s="52">
        <v>24.317</v>
      </c>
      <c r="Z161" s="52">
        <v>16.931999999999999</v>
      </c>
      <c r="AA161" s="52">
        <v>-52.448999999999998</v>
      </c>
      <c r="AB161" s="52">
        <v>-55.188000000000002</v>
      </c>
      <c r="AC161" s="52">
        <v>-6.6289999999999996</v>
      </c>
      <c r="AD161" s="52">
        <v>9.8089999999999993</v>
      </c>
      <c r="AE161" s="52">
        <v>-7.8259999999999996</v>
      </c>
      <c r="AF161" s="52">
        <v>-13.504</v>
      </c>
      <c r="AG161" s="52">
        <v>-5.9</v>
      </c>
      <c r="AH161" s="49">
        <f t="shared" si="30"/>
        <v>0.56309241706161139</v>
      </c>
      <c r="AI161" s="114"/>
    </row>
    <row r="162" spans="2:35" x14ac:dyDescent="0.35">
      <c r="B162" s="3" t="s">
        <v>161</v>
      </c>
      <c r="C162" s="19" t="s">
        <v>161</v>
      </c>
      <c r="D162" s="55"/>
      <c r="E162" s="51">
        <v>234.61</v>
      </c>
      <c r="F162" s="52">
        <v>210.36</v>
      </c>
      <c r="G162" s="52">
        <v>218.89</v>
      </c>
      <c r="H162" s="52">
        <v>117.93</v>
      </c>
      <c r="I162" s="52">
        <v>98.58</v>
      </c>
      <c r="J162" s="52">
        <v>97.17</v>
      </c>
      <c r="K162" s="52">
        <v>101.05</v>
      </c>
      <c r="L162" s="52">
        <v>93.88</v>
      </c>
      <c r="M162" s="52">
        <v>94.91</v>
      </c>
      <c r="N162" s="52">
        <v>104.29</v>
      </c>
      <c r="O162" s="52">
        <v>180.08</v>
      </c>
      <c r="P162" s="52">
        <v>134.19999999999999</v>
      </c>
      <c r="Q162" s="52">
        <v>152.19999999999999</v>
      </c>
      <c r="R162" s="52">
        <v>133.4</v>
      </c>
      <c r="S162" s="49">
        <f t="shared" si="29"/>
        <v>-0.12352168199737179</v>
      </c>
      <c r="T162" s="52">
        <v>1.238</v>
      </c>
      <c r="U162" s="52">
        <v>-319.23</v>
      </c>
      <c r="V162" s="52">
        <v>-51.024999999999999</v>
      </c>
      <c r="W162" s="52">
        <v>-39.613999999999997</v>
      </c>
      <c r="X162" s="52">
        <v>17.204999999999998</v>
      </c>
      <c r="Y162" s="52">
        <v>115.696</v>
      </c>
      <c r="Z162" s="52">
        <v>30.460999999999999</v>
      </c>
      <c r="AA162" s="52">
        <v>40.158999999999999</v>
      </c>
      <c r="AB162" s="52">
        <v>44.877000000000002</v>
      </c>
      <c r="AC162" s="52">
        <v>2.113</v>
      </c>
      <c r="AD162" s="52">
        <v>57.860999999999997</v>
      </c>
      <c r="AE162" s="52">
        <v>58.139000000000003</v>
      </c>
      <c r="AF162" s="52">
        <v>24.702000000000002</v>
      </c>
      <c r="AG162" s="52">
        <v>36.4</v>
      </c>
      <c r="AH162" s="49">
        <f t="shared" si="30"/>
        <v>0.47356489353088804</v>
      </c>
      <c r="AI162" s="73"/>
    </row>
    <row r="163" spans="2:35" x14ac:dyDescent="0.35">
      <c r="B163" s="3" t="s">
        <v>49</v>
      </c>
      <c r="C163" s="19" t="s">
        <v>49</v>
      </c>
      <c r="D163" s="55"/>
      <c r="E163" s="51">
        <v>150.91800000000001</v>
      </c>
      <c r="F163" s="52">
        <v>52.499000000000002</v>
      </c>
      <c r="G163" s="52">
        <v>10.058999999999999</v>
      </c>
      <c r="H163" s="52">
        <v>79.039000000000001</v>
      </c>
      <c r="I163" s="52">
        <v>42.079000000000001</v>
      </c>
      <c r="J163" s="52">
        <v>17.507999999999999</v>
      </c>
      <c r="K163" s="52">
        <v>44.905000000000001</v>
      </c>
      <c r="L163" s="52">
        <v>90.221999999999994</v>
      </c>
      <c r="M163" s="52">
        <v>89.55</v>
      </c>
      <c r="N163" s="52">
        <v>44.518999999999998</v>
      </c>
      <c r="O163" s="52">
        <v>81.483999999999995</v>
      </c>
      <c r="P163" s="52">
        <v>53.899000000000001</v>
      </c>
      <c r="Q163" s="52">
        <v>41.4</v>
      </c>
      <c r="R163" s="52">
        <v>25.5</v>
      </c>
      <c r="S163" s="49">
        <f t="shared" si="29"/>
        <v>-0.38405797101449268</v>
      </c>
      <c r="T163" s="52">
        <v>3.2919999999999998</v>
      </c>
      <c r="U163" s="52">
        <v>3.6179999999999999</v>
      </c>
      <c r="V163" s="52">
        <v>-13.087999999999999</v>
      </c>
      <c r="W163" s="52">
        <v>57.802999999999997</v>
      </c>
      <c r="X163" s="52">
        <v>8.2469999999999999</v>
      </c>
      <c r="Y163" s="52">
        <v>4.0330000000000004</v>
      </c>
      <c r="Z163" s="52">
        <v>12.484</v>
      </c>
      <c r="AA163" s="52">
        <v>16.608000000000001</v>
      </c>
      <c r="AB163" s="52">
        <v>17.114999999999998</v>
      </c>
      <c r="AC163" s="52">
        <v>-8.8019999999999996</v>
      </c>
      <c r="AD163" s="52">
        <v>6.899</v>
      </c>
      <c r="AE163" s="52">
        <v>3.552</v>
      </c>
      <c r="AF163" s="52">
        <v>-15.945</v>
      </c>
      <c r="AG163" s="52">
        <v>3.3</v>
      </c>
      <c r="AH163" s="49" t="str">
        <f t="shared" si="30"/>
        <v>*</v>
      </c>
      <c r="AI163" s="73"/>
    </row>
    <row r="164" spans="2:35" x14ac:dyDescent="0.35">
      <c r="B164" s="3" t="s">
        <v>142</v>
      </c>
      <c r="C164" s="19" t="s">
        <v>142</v>
      </c>
      <c r="D164" s="55"/>
      <c r="E164" s="51">
        <v>5.5140000000000002</v>
      </c>
      <c r="F164" s="52">
        <v>7.7169999999999996</v>
      </c>
      <c r="G164" s="52">
        <v>6.81</v>
      </c>
      <c r="H164" s="52">
        <v>5.58</v>
      </c>
      <c r="I164" s="52">
        <v>1.84</v>
      </c>
      <c r="J164" s="52">
        <v>7.27</v>
      </c>
      <c r="K164" s="52">
        <v>7.15</v>
      </c>
      <c r="L164" s="52">
        <v>8.39</v>
      </c>
      <c r="M164" s="52">
        <v>5.95</v>
      </c>
      <c r="N164" s="52">
        <v>22.89</v>
      </c>
      <c r="O164" s="52">
        <v>205.28</v>
      </c>
      <c r="P164" s="52">
        <v>313.60899999999998</v>
      </c>
      <c r="Q164" s="52">
        <v>243.3</v>
      </c>
      <c r="R164" s="52">
        <v>171.5</v>
      </c>
      <c r="S164" s="49">
        <f t="shared" si="29"/>
        <v>-0.29510891903000414</v>
      </c>
      <c r="T164" s="52">
        <v>-29.184000000000001</v>
      </c>
      <c r="U164" s="52">
        <v>-38.563000000000002</v>
      </c>
      <c r="V164" s="52">
        <v>-31.396000000000001</v>
      </c>
      <c r="W164" s="52">
        <v>-17.052</v>
      </c>
      <c r="X164" s="52">
        <v>-4.6950000000000003</v>
      </c>
      <c r="Y164" s="52">
        <v>4.8319999999999999</v>
      </c>
      <c r="Z164" s="52">
        <v>5.23</v>
      </c>
      <c r="AA164" s="52">
        <v>0.40400000000000003</v>
      </c>
      <c r="AB164" s="52">
        <v>-1.484</v>
      </c>
      <c r="AC164" s="52">
        <v>10.039999999999999</v>
      </c>
      <c r="AD164" s="52">
        <v>64.707999999999998</v>
      </c>
      <c r="AE164" s="52">
        <v>16.245999999999999</v>
      </c>
      <c r="AF164" s="52">
        <v>16.8</v>
      </c>
      <c r="AG164" s="52">
        <v>-136.69999999999999</v>
      </c>
      <c r="AH164" s="49" t="str">
        <f t="shared" si="30"/>
        <v>*</v>
      </c>
      <c r="AI164" s="73"/>
    </row>
    <row r="165" spans="2:35" x14ac:dyDescent="0.35">
      <c r="B165" s="3" t="s">
        <v>185</v>
      </c>
      <c r="C165" s="19" t="s">
        <v>185</v>
      </c>
      <c r="D165" s="55"/>
      <c r="E165" s="51">
        <v>0</v>
      </c>
      <c r="F165" s="52">
        <v>0</v>
      </c>
      <c r="G165" s="52">
        <v>0</v>
      </c>
      <c r="H165" s="52">
        <v>0</v>
      </c>
      <c r="I165" s="52">
        <v>0</v>
      </c>
      <c r="J165" s="52">
        <v>0</v>
      </c>
      <c r="K165" s="52">
        <v>28.189</v>
      </c>
      <c r="L165" s="52">
        <v>190.416</v>
      </c>
      <c r="M165" s="52">
        <v>161.50800000000001</v>
      </c>
      <c r="N165" s="52">
        <v>147.87100000000001</v>
      </c>
      <c r="O165" s="52">
        <v>510.26900000000001</v>
      </c>
      <c r="P165" s="52">
        <v>519.22199999999998</v>
      </c>
      <c r="Q165" s="52">
        <v>586.46100000000001</v>
      </c>
      <c r="R165" s="52">
        <v>660.2</v>
      </c>
      <c r="S165" s="49">
        <f t="shared" si="29"/>
        <v>0.12573555615803955</v>
      </c>
      <c r="T165" s="52">
        <v>0</v>
      </c>
      <c r="U165" s="52">
        <v>0</v>
      </c>
      <c r="V165" s="52">
        <v>0</v>
      </c>
      <c r="W165" s="52">
        <v>0</v>
      </c>
      <c r="X165" s="52">
        <v>0</v>
      </c>
      <c r="Y165" s="52">
        <v>0</v>
      </c>
      <c r="Z165" s="52">
        <v>-38.908999999999999</v>
      </c>
      <c r="AA165" s="52">
        <v>-9.1039999999999992</v>
      </c>
      <c r="AB165" s="52">
        <v>4.4960000000000004</v>
      </c>
      <c r="AC165" s="52">
        <v>-163.524</v>
      </c>
      <c r="AD165" s="52">
        <v>18.463000000000001</v>
      </c>
      <c r="AE165" s="52">
        <v>-23.477</v>
      </c>
      <c r="AF165" s="52">
        <v>-20.844000000000001</v>
      </c>
      <c r="AG165" s="52">
        <v>15.9</v>
      </c>
      <c r="AH165" s="49" t="str">
        <f t="shared" si="30"/>
        <v>*</v>
      </c>
      <c r="AI165" s="73"/>
    </row>
    <row r="166" spans="2:35" x14ac:dyDescent="0.35">
      <c r="B166" s="3" t="s">
        <v>209</v>
      </c>
      <c r="C166" s="23" t="s">
        <v>209</v>
      </c>
      <c r="D166" s="55"/>
      <c r="E166" s="51">
        <v>0</v>
      </c>
      <c r="F166" s="52">
        <v>0</v>
      </c>
      <c r="G166" s="52">
        <v>0</v>
      </c>
      <c r="H166" s="52">
        <v>0</v>
      </c>
      <c r="I166" s="52">
        <v>0</v>
      </c>
      <c r="J166" s="52">
        <v>0</v>
      </c>
      <c r="K166" s="52">
        <v>0</v>
      </c>
      <c r="L166" s="52">
        <v>0</v>
      </c>
      <c r="M166" s="52">
        <v>5.4809999999999999</v>
      </c>
      <c r="N166" s="52">
        <v>3.798</v>
      </c>
      <c r="O166" s="52">
        <v>16.815999999999999</v>
      </c>
      <c r="P166" s="52">
        <v>11.513</v>
      </c>
      <c r="Q166" s="52">
        <v>13.2</v>
      </c>
      <c r="R166" s="52">
        <v>7.2</v>
      </c>
      <c r="S166" s="49">
        <f t="shared" si="29"/>
        <v>-0.45454545454545447</v>
      </c>
      <c r="T166" s="52">
        <v>0</v>
      </c>
      <c r="U166" s="52">
        <v>0</v>
      </c>
      <c r="V166" s="52">
        <v>0</v>
      </c>
      <c r="W166" s="52">
        <v>0</v>
      </c>
      <c r="X166" s="52">
        <v>0</v>
      </c>
      <c r="Y166" s="52">
        <v>0</v>
      </c>
      <c r="Z166" s="52">
        <v>0</v>
      </c>
      <c r="AA166" s="52">
        <v>0</v>
      </c>
      <c r="AB166" s="52">
        <v>1.0569999999999999</v>
      </c>
      <c r="AC166" s="52">
        <v>-3.6030000000000002</v>
      </c>
      <c r="AD166" s="52">
        <v>1.214</v>
      </c>
      <c r="AE166" s="52">
        <v>1.498</v>
      </c>
      <c r="AF166" s="52">
        <v>2.3069999999999999</v>
      </c>
      <c r="AG166" s="52">
        <v>2.8</v>
      </c>
      <c r="AH166" s="49">
        <f t="shared" si="30"/>
        <v>0.21369744256610312</v>
      </c>
      <c r="AI166" s="76"/>
    </row>
    <row r="167" spans="2:35" x14ac:dyDescent="0.35">
      <c r="B167" s="115" t="s">
        <v>248</v>
      </c>
      <c r="C167" s="116" t="s">
        <v>248</v>
      </c>
      <c r="D167" s="117"/>
      <c r="E167" s="51">
        <v>0</v>
      </c>
      <c r="F167" s="52">
        <v>0</v>
      </c>
      <c r="G167" s="52">
        <v>0</v>
      </c>
      <c r="H167" s="52">
        <v>0</v>
      </c>
      <c r="I167" s="52">
        <v>0</v>
      </c>
      <c r="J167" s="52">
        <v>0</v>
      </c>
      <c r="K167" s="52">
        <v>0</v>
      </c>
      <c r="L167" s="52">
        <v>0</v>
      </c>
      <c r="M167" s="52">
        <v>16.838999999999999</v>
      </c>
      <c r="N167" s="52">
        <v>16.949000000000002</v>
      </c>
      <c r="O167" s="52">
        <v>17.311</v>
      </c>
      <c r="P167" s="52">
        <v>32.333333333333336</v>
      </c>
      <c r="Q167" s="52">
        <v>19.399999999999999</v>
      </c>
      <c r="R167" s="52">
        <v>40.700000000000003</v>
      </c>
      <c r="S167" s="49" t="str">
        <f t="shared" si="29"/>
        <v>*</v>
      </c>
      <c r="T167" s="52">
        <v>0</v>
      </c>
      <c r="U167" s="52">
        <v>0</v>
      </c>
      <c r="V167" s="52">
        <v>0</v>
      </c>
      <c r="W167" s="52">
        <v>0</v>
      </c>
      <c r="X167" s="52">
        <v>0</v>
      </c>
      <c r="Y167" s="52">
        <v>0</v>
      </c>
      <c r="Z167" s="52">
        <v>0</v>
      </c>
      <c r="AA167" s="52">
        <v>0</v>
      </c>
      <c r="AB167" s="52">
        <v>21.981000000000002</v>
      </c>
      <c r="AC167" s="52">
        <v>9.2579999999999991</v>
      </c>
      <c r="AD167" s="52">
        <v>24.521000000000001</v>
      </c>
      <c r="AE167" s="52">
        <v>28.684210526315791</v>
      </c>
      <c r="AF167" s="52">
        <v>10.9</v>
      </c>
      <c r="AG167" s="52">
        <v>23.6</v>
      </c>
      <c r="AH167" s="49" t="str">
        <f t="shared" si="30"/>
        <v>*</v>
      </c>
      <c r="AI167" s="109"/>
    </row>
    <row r="168" spans="2:35" x14ac:dyDescent="0.35">
      <c r="B168" s="12" t="s">
        <v>121</v>
      </c>
      <c r="C168" s="18" t="s">
        <v>121</v>
      </c>
      <c r="D168" s="50"/>
      <c r="E168" s="51"/>
      <c r="F168" s="52"/>
      <c r="G168" s="52"/>
      <c r="H168" s="52"/>
      <c r="I168" s="69"/>
      <c r="J168" s="69"/>
      <c r="K168" s="69"/>
      <c r="L168" s="69"/>
      <c r="M168" s="69"/>
      <c r="N168" s="69"/>
      <c r="O168" s="69"/>
      <c r="P168" s="69"/>
      <c r="Q168" s="69"/>
      <c r="R168" s="69"/>
      <c r="S168" s="135"/>
      <c r="T168" s="52"/>
      <c r="U168" s="52"/>
      <c r="V168" s="52"/>
      <c r="W168" s="52"/>
      <c r="X168" s="52"/>
      <c r="Y168" s="52"/>
      <c r="Z168" s="52"/>
      <c r="AA168" s="52"/>
      <c r="AB168" s="69"/>
      <c r="AC168" s="69"/>
      <c r="AD168" s="69"/>
      <c r="AE168" s="69"/>
      <c r="AF168" s="69"/>
      <c r="AG168" s="69"/>
      <c r="AH168" s="49" t="s">
        <v>253</v>
      </c>
      <c r="AI168" s="104"/>
    </row>
    <row r="169" spans="2:35" x14ac:dyDescent="0.35">
      <c r="B169" s="3" t="s">
        <v>54</v>
      </c>
      <c r="C169" s="19" t="s">
        <v>54</v>
      </c>
      <c r="D169" s="55"/>
      <c r="E169" s="51">
        <v>229.20599999999999</v>
      </c>
      <c r="F169" s="52">
        <v>225.29300000000001</v>
      </c>
      <c r="G169" s="52">
        <v>213.11099999999999</v>
      </c>
      <c r="H169" s="52">
        <v>211.477</v>
      </c>
      <c r="I169" s="52">
        <v>231.185</v>
      </c>
      <c r="J169" s="52">
        <v>271.39999999999998</v>
      </c>
      <c r="K169" s="52">
        <v>283.28699999999998</v>
      </c>
      <c r="L169" s="52">
        <v>348.27300000000002</v>
      </c>
      <c r="M169" s="52">
        <v>354.51400000000001</v>
      </c>
      <c r="N169" s="52">
        <v>341.66899999999998</v>
      </c>
      <c r="O169" s="52">
        <v>316.71899999999999</v>
      </c>
      <c r="P169" s="52">
        <v>361.613</v>
      </c>
      <c r="Q169" s="52">
        <v>399.7</v>
      </c>
      <c r="R169" s="52">
        <v>510.6</v>
      </c>
      <c r="S169" s="49">
        <f t="shared" si="29"/>
        <v>0.27745809357017781</v>
      </c>
      <c r="T169" s="52">
        <v>14.914</v>
      </c>
      <c r="U169" s="52">
        <v>-1129.0050000000001</v>
      </c>
      <c r="V169" s="52">
        <v>-546.928</v>
      </c>
      <c r="W169" s="52">
        <v>491.99400000000003</v>
      </c>
      <c r="X169" s="52">
        <v>415.41300000000001</v>
      </c>
      <c r="Y169" s="52">
        <v>273.64699999999999</v>
      </c>
      <c r="Z169" s="52">
        <v>682.52300000000002</v>
      </c>
      <c r="AA169" s="52">
        <v>524.76300000000003</v>
      </c>
      <c r="AB169" s="52">
        <v>826.79899999999998</v>
      </c>
      <c r="AC169" s="52">
        <v>2.387</v>
      </c>
      <c r="AD169" s="52">
        <v>473.84199999999998</v>
      </c>
      <c r="AE169" s="52">
        <v>7.9790000000000001</v>
      </c>
      <c r="AF169" s="52">
        <v>-1018.973</v>
      </c>
      <c r="AG169" s="52">
        <v>307.39999999999998</v>
      </c>
      <c r="AH169" s="49" t="str">
        <f t="shared" ref="AH169:AH175" si="31">IFERROR(IF(AG169/AF169-1&gt;1,"*",IF(AG169/AF169-1&lt;-1,"*",IF(AF169&gt;0,IF(AG169&lt;0,"*",AG169/AF169-1),IF(AG169&gt;0,"*",(AG169/AF169-1)*-1)))),"")</f>
        <v>*</v>
      </c>
      <c r="AI169" s="73"/>
    </row>
    <row r="170" spans="2:35" x14ac:dyDescent="0.35">
      <c r="B170" s="3" t="s">
        <v>143</v>
      </c>
      <c r="C170" s="19" t="s">
        <v>143</v>
      </c>
      <c r="D170" s="55"/>
      <c r="E170" s="51" t="s">
        <v>265</v>
      </c>
      <c r="F170" s="52" t="s">
        <v>265</v>
      </c>
      <c r="G170" s="52" t="s">
        <v>265</v>
      </c>
      <c r="H170" s="52">
        <v>8.6059999999999999</v>
      </c>
      <c r="I170" s="52">
        <v>35.734000000000002</v>
      </c>
      <c r="J170" s="52">
        <v>60.234000000000002</v>
      </c>
      <c r="K170" s="52">
        <v>77.599999999999994</v>
      </c>
      <c r="L170" s="52">
        <v>77.840999999999994</v>
      </c>
      <c r="M170" s="52">
        <v>81.128</v>
      </c>
      <c r="N170" s="52">
        <v>93.323999999999998</v>
      </c>
      <c r="O170" s="52">
        <v>76.271000000000001</v>
      </c>
      <c r="P170" s="52">
        <v>80.227999999999994</v>
      </c>
      <c r="Q170" s="52">
        <v>62.04</v>
      </c>
      <c r="R170" s="52">
        <v>49.470999999999997</v>
      </c>
      <c r="S170" s="49">
        <f t="shared" si="29"/>
        <v>-0.20259509993552549</v>
      </c>
      <c r="T170" s="52" t="s">
        <v>265</v>
      </c>
      <c r="U170" s="52" t="s">
        <v>265</v>
      </c>
      <c r="V170" s="52" t="s">
        <v>265</v>
      </c>
      <c r="W170" s="52">
        <v>3.456</v>
      </c>
      <c r="X170" s="52">
        <v>43.558999999999997</v>
      </c>
      <c r="Y170" s="52">
        <v>91.43</v>
      </c>
      <c r="Z170" s="52">
        <v>135.60599999999999</v>
      </c>
      <c r="AA170" s="52">
        <v>129.30799999999999</v>
      </c>
      <c r="AB170" s="52">
        <v>80.73</v>
      </c>
      <c r="AC170" s="52">
        <v>-53.667999999999999</v>
      </c>
      <c r="AD170" s="52">
        <v>25.782</v>
      </c>
      <c r="AE170" s="52">
        <v>59.292000000000002</v>
      </c>
      <c r="AF170" s="52">
        <v>68.634</v>
      </c>
      <c r="AG170" s="52">
        <v>23.722999999999999</v>
      </c>
      <c r="AH170" s="49">
        <f t="shared" si="31"/>
        <v>-0.65435498441005913</v>
      </c>
      <c r="AI170" s="73"/>
    </row>
    <row r="171" spans="2:35" x14ac:dyDescent="0.35">
      <c r="B171" s="3" t="s">
        <v>122</v>
      </c>
      <c r="C171" s="19" t="s">
        <v>122</v>
      </c>
      <c r="D171" s="55"/>
      <c r="E171" s="51" t="s">
        <v>265</v>
      </c>
      <c r="F171" s="52" t="s">
        <v>265</v>
      </c>
      <c r="G171" s="52" t="s">
        <v>265</v>
      </c>
      <c r="H171" s="52">
        <v>56.616</v>
      </c>
      <c r="I171" s="52">
        <v>214.429</v>
      </c>
      <c r="J171" s="52">
        <v>351.64600000000002</v>
      </c>
      <c r="K171" s="52">
        <v>463.29399999999998</v>
      </c>
      <c r="L171" s="52">
        <v>590.43100000000004</v>
      </c>
      <c r="M171" s="52">
        <v>514.85299999999995</v>
      </c>
      <c r="N171" s="52">
        <v>446.13200000000001</v>
      </c>
      <c r="O171" s="52">
        <v>468.20299999999997</v>
      </c>
      <c r="P171" s="52">
        <v>439.03800000000001</v>
      </c>
      <c r="Q171" s="52">
        <v>469.5</v>
      </c>
      <c r="R171" s="52">
        <v>503</v>
      </c>
      <c r="S171" s="49">
        <f t="shared" si="29"/>
        <v>7.1352502662406891E-2</v>
      </c>
      <c r="T171" s="52" t="s">
        <v>265</v>
      </c>
      <c r="U171" s="52" t="s">
        <v>265</v>
      </c>
      <c r="V171" s="52" t="s">
        <v>265</v>
      </c>
      <c r="W171" s="52">
        <v>49.67</v>
      </c>
      <c r="X171" s="52">
        <v>49.078000000000003</v>
      </c>
      <c r="Y171" s="52">
        <v>582.64499999999998</v>
      </c>
      <c r="Z171" s="52">
        <v>1100.4179999999999</v>
      </c>
      <c r="AA171" s="52">
        <v>854.87800000000004</v>
      </c>
      <c r="AB171" s="52">
        <v>563.63900000000001</v>
      </c>
      <c r="AC171" s="52">
        <v>56.357999999999997</v>
      </c>
      <c r="AD171" s="52">
        <v>512.21699999999998</v>
      </c>
      <c r="AE171" s="52">
        <v>263.08699999999999</v>
      </c>
      <c r="AF171" s="52">
        <v>-83.497</v>
      </c>
      <c r="AG171" s="52">
        <v>283.8</v>
      </c>
      <c r="AH171" s="49" t="str">
        <f t="shared" si="31"/>
        <v>*</v>
      </c>
      <c r="AI171" s="73"/>
    </row>
    <row r="172" spans="2:35" ht="12.75" customHeight="1" x14ac:dyDescent="0.35">
      <c r="B172" s="3" t="s">
        <v>200</v>
      </c>
      <c r="C172" s="23" t="s">
        <v>208</v>
      </c>
      <c r="D172" s="113"/>
      <c r="E172" s="51">
        <v>0</v>
      </c>
      <c r="F172" s="52">
        <v>0</v>
      </c>
      <c r="G172" s="52">
        <v>0</v>
      </c>
      <c r="H172" s="52">
        <v>0</v>
      </c>
      <c r="I172" s="52">
        <v>0</v>
      </c>
      <c r="J172" s="52">
        <v>0</v>
      </c>
      <c r="K172" s="52">
        <v>0</v>
      </c>
      <c r="L172" s="52">
        <v>0</v>
      </c>
      <c r="M172" s="52">
        <v>5.74</v>
      </c>
      <c r="N172" s="52">
        <v>6.1360000000000001</v>
      </c>
      <c r="O172" s="52">
        <v>6.0119999999999996</v>
      </c>
      <c r="P172" s="52">
        <v>8.0709999999999997</v>
      </c>
      <c r="Q172" s="52">
        <v>10.074</v>
      </c>
      <c r="R172" s="52">
        <v>12.2</v>
      </c>
      <c r="S172" s="49">
        <f t="shared" si="29"/>
        <v>0.21103831645820925</v>
      </c>
      <c r="T172" s="52">
        <v>0</v>
      </c>
      <c r="U172" s="52">
        <v>0</v>
      </c>
      <c r="V172" s="52">
        <v>0</v>
      </c>
      <c r="W172" s="52">
        <v>0</v>
      </c>
      <c r="X172" s="52">
        <v>0</v>
      </c>
      <c r="Y172" s="52">
        <v>0</v>
      </c>
      <c r="Z172" s="52">
        <v>0</v>
      </c>
      <c r="AA172" s="52">
        <v>0</v>
      </c>
      <c r="AB172" s="52">
        <v>15.388999999999999</v>
      </c>
      <c r="AC172" s="52">
        <v>13.090999999999999</v>
      </c>
      <c r="AD172" s="52">
        <v>26.125</v>
      </c>
      <c r="AE172" s="52">
        <v>10.478</v>
      </c>
      <c r="AF172" s="52">
        <v>-32.597999999999999</v>
      </c>
      <c r="AG172" s="52">
        <v>-30.7</v>
      </c>
      <c r="AH172" s="49">
        <f t="shared" si="31"/>
        <v>5.8224430946683836E-2</v>
      </c>
      <c r="AI172" s="73"/>
    </row>
    <row r="173" spans="2:35" ht="12.75" customHeight="1" x14ac:dyDescent="0.35">
      <c r="B173" s="2" t="s">
        <v>50</v>
      </c>
      <c r="C173" s="18" t="s">
        <v>96</v>
      </c>
      <c r="D173" s="50"/>
      <c r="E173" s="46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132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9" t="str">
        <f t="shared" si="31"/>
        <v/>
      </c>
      <c r="AI173" s="104"/>
    </row>
    <row r="174" spans="2:35" x14ac:dyDescent="0.35">
      <c r="B174" s="3" t="s">
        <v>249</v>
      </c>
      <c r="C174" s="19" t="s">
        <v>207</v>
      </c>
      <c r="D174" s="55"/>
      <c r="E174" s="51">
        <v>41.843000000000004</v>
      </c>
      <c r="F174" s="52">
        <v>42.906999999999996</v>
      </c>
      <c r="G174" s="52">
        <v>52.567</v>
      </c>
      <c r="H174" s="52">
        <v>65.150000000000006</v>
      </c>
      <c r="I174" s="52">
        <v>68.465999999999994</v>
      </c>
      <c r="J174" s="52">
        <v>68.045000000000002</v>
      </c>
      <c r="K174" s="52">
        <v>77.247</v>
      </c>
      <c r="L174" s="52">
        <v>78.001000000000005</v>
      </c>
      <c r="M174" s="52">
        <v>88.506</v>
      </c>
      <c r="N174" s="52">
        <v>92.123999999999995</v>
      </c>
      <c r="O174" s="52">
        <v>116.149</v>
      </c>
      <c r="P174" s="52">
        <v>107.425</v>
      </c>
      <c r="Q174" s="52">
        <v>126.828</v>
      </c>
      <c r="R174" s="52">
        <v>150.92400000000001</v>
      </c>
      <c r="S174" s="49">
        <f t="shared" si="29"/>
        <v>0.18998959220361433</v>
      </c>
      <c r="T174" s="52">
        <v>4.5780000000000003</v>
      </c>
      <c r="U174" s="52">
        <v>5.1890000000000001</v>
      </c>
      <c r="V174" s="52">
        <v>10.554</v>
      </c>
      <c r="W174" s="52">
        <v>13.369</v>
      </c>
      <c r="X174" s="52">
        <v>14.019</v>
      </c>
      <c r="Y174" s="52">
        <v>12.127000000000001</v>
      </c>
      <c r="Z174" s="52">
        <v>16.513000000000002</v>
      </c>
      <c r="AA174" s="52">
        <v>16.094999999999999</v>
      </c>
      <c r="AB174" s="52">
        <v>17.602</v>
      </c>
      <c r="AC174" s="52">
        <v>0.40402305219993351</v>
      </c>
      <c r="AD174" s="52">
        <v>0</v>
      </c>
      <c r="AE174" s="52">
        <v>21.516900247320692</v>
      </c>
      <c r="AF174" s="52">
        <v>26.1</v>
      </c>
      <c r="AG174" s="52">
        <v>32.1</v>
      </c>
      <c r="AH174" s="49">
        <f t="shared" si="31"/>
        <v>0.22988505747126431</v>
      </c>
      <c r="AI174" s="73"/>
    </row>
    <row r="175" spans="2:35" x14ac:dyDescent="0.35">
      <c r="B175" s="6" t="s">
        <v>240</v>
      </c>
      <c r="C175" s="21" t="s">
        <v>144</v>
      </c>
      <c r="D175" s="60"/>
      <c r="E175" s="61">
        <f>SUM(E141:E174)</f>
        <v>163866.245</v>
      </c>
      <c r="F175" s="62">
        <f>SUM(F141:F174)</f>
        <v>166504.95300000004</v>
      </c>
      <c r="G175" s="62">
        <f t="shared" ref="G175:R175" si="32">SUM(G141:G174)</f>
        <v>159604.95200000005</v>
      </c>
      <c r="H175" s="62">
        <f t="shared" si="32"/>
        <v>161758.59299999999</v>
      </c>
      <c r="I175" s="62">
        <f t="shared" si="32"/>
        <v>165798.15599999999</v>
      </c>
      <c r="J175" s="62">
        <f t="shared" si="32"/>
        <v>166224.93000000005</v>
      </c>
      <c r="K175" s="62">
        <f t="shared" si="32"/>
        <v>171582.08200000002</v>
      </c>
      <c r="L175" s="62">
        <f t="shared" si="32"/>
        <v>170461.84199999998</v>
      </c>
      <c r="M175" s="62">
        <f t="shared" si="32"/>
        <v>170891.04599999997</v>
      </c>
      <c r="N175" s="62">
        <f t="shared" si="32"/>
        <v>146348.66100000002</v>
      </c>
      <c r="O175" s="62">
        <f t="shared" si="32"/>
        <v>154538.11900000001</v>
      </c>
      <c r="P175" s="62">
        <f t="shared" si="32"/>
        <v>201765.17395933333</v>
      </c>
      <c r="Q175" s="62">
        <f t="shared" si="32"/>
        <v>273705.00635900005</v>
      </c>
      <c r="R175" s="62">
        <f t="shared" si="32"/>
        <v>307728.34499999997</v>
      </c>
      <c r="S175" s="65">
        <f>IFERROR(IF(R175/Q175-1&gt;1,"*",IF(R175/Q175-1&lt;-1,"*",IF(Q175&gt;0,IF(R175&lt;0,"*",R175/Q175-1),IF(R175&gt;0,"*",(R175/Q175-1)*-1)))),"")</f>
        <v>0.12430659962563428</v>
      </c>
      <c r="T175" s="62">
        <f>SUM(T141:T174)</f>
        <v>11223.915000000001</v>
      </c>
      <c r="U175" s="62">
        <f>SUM(U141:U174)</f>
        <v>3399.5109999999991</v>
      </c>
      <c r="V175" s="62">
        <f t="shared" ref="V175:AG175" si="33">SUM(V141:V174)</f>
        <v>7519.4130000000014</v>
      </c>
      <c r="W175" s="62">
        <f t="shared" si="33"/>
        <v>11696.033000000001</v>
      </c>
      <c r="X175" s="62">
        <f t="shared" si="33"/>
        <v>12474.313</v>
      </c>
      <c r="Y175" s="62">
        <f t="shared" si="33"/>
        <v>14687.559000000001</v>
      </c>
      <c r="Z175" s="62">
        <f t="shared" si="33"/>
        <v>16803.887000000002</v>
      </c>
      <c r="AA175" s="62">
        <f t="shared" si="33"/>
        <v>18967.131000000001</v>
      </c>
      <c r="AB175" s="62">
        <f t="shared" si="33"/>
        <v>16172.425999999998</v>
      </c>
      <c r="AC175" s="62">
        <f t="shared" si="33"/>
        <v>-4810.6569769477983</v>
      </c>
      <c r="AD175" s="62">
        <f t="shared" si="33"/>
        <v>24075.744999999999</v>
      </c>
      <c r="AE175" s="62">
        <f t="shared" si="33"/>
        <v>23054.311059003125</v>
      </c>
      <c r="AF175" s="62">
        <f t="shared" si="33"/>
        <v>26013.253999999994</v>
      </c>
      <c r="AG175" s="62">
        <f t="shared" si="33"/>
        <v>33097.565000000002</v>
      </c>
      <c r="AH175" s="65">
        <f t="shared" si="31"/>
        <v>0.2723346721636597</v>
      </c>
      <c r="AI175" s="73"/>
    </row>
    <row r="176" spans="2:35" x14ac:dyDescent="0.35">
      <c r="B176" s="14" t="s">
        <v>51</v>
      </c>
      <c r="C176" s="22" t="s">
        <v>97</v>
      </c>
      <c r="D176" s="50"/>
      <c r="E176" s="46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132"/>
      <c r="T176" s="47"/>
      <c r="U176" s="63"/>
      <c r="V176" s="63"/>
      <c r="W176" s="63"/>
      <c r="X176" s="63"/>
      <c r="Y176" s="63"/>
      <c r="Z176" s="63"/>
      <c r="AA176" s="63"/>
      <c r="AB176" s="63"/>
      <c r="AC176" s="63"/>
      <c r="AD176" s="63"/>
      <c r="AE176" s="63"/>
      <c r="AF176" s="63"/>
      <c r="AG176" s="63"/>
      <c r="AH176" s="49" t="s">
        <v>253</v>
      </c>
      <c r="AI176" s="104"/>
    </row>
    <row r="177" spans="2:35" x14ac:dyDescent="0.35">
      <c r="B177" s="2" t="s">
        <v>38</v>
      </c>
      <c r="C177" s="18" t="s">
        <v>98</v>
      </c>
      <c r="D177" s="50"/>
      <c r="E177" s="46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132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9" t="s">
        <v>253</v>
      </c>
      <c r="AI177" s="104"/>
    </row>
    <row r="178" spans="2:35" x14ac:dyDescent="0.35">
      <c r="B178" s="10" t="s">
        <v>123</v>
      </c>
      <c r="C178" s="19" t="s">
        <v>123</v>
      </c>
      <c r="D178" s="55"/>
      <c r="E178" s="51" t="s">
        <v>265</v>
      </c>
      <c r="F178" s="52" t="s">
        <v>265</v>
      </c>
      <c r="G178" s="52" t="s">
        <v>265</v>
      </c>
      <c r="H178" s="52">
        <v>412.13200000000001</v>
      </c>
      <c r="I178" s="52">
        <v>611.79999999999995</v>
      </c>
      <c r="J178" s="52">
        <v>704.6</v>
      </c>
      <c r="K178" s="52">
        <v>789.3</v>
      </c>
      <c r="L178" s="52">
        <v>897.7</v>
      </c>
      <c r="M178" s="52">
        <v>1030.8</v>
      </c>
      <c r="N178" s="52">
        <v>1604.8</v>
      </c>
      <c r="O178" s="52">
        <v>2532.8000000000002</v>
      </c>
      <c r="P178" s="52">
        <v>3495.2</v>
      </c>
      <c r="Q178" s="52">
        <v>4049.2</v>
      </c>
      <c r="R178" s="52">
        <v>4353.2</v>
      </c>
      <c r="S178" s="49">
        <f t="shared" ref="S178:S184" si="34">IFERROR(IF(R178/Q178-1&gt;1,"*",IF(R178/Q178-1&lt;-1,"*",IF(Q178&gt;0,IF(R178&lt;0,"*",R178/Q178-1),IF(R178&gt;0,"*",(R178/Q178-1)*-1)))),"")</f>
        <v>7.5076558332510146E-2</v>
      </c>
      <c r="T178" s="52" t="s">
        <v>265</v>
      </c>
      <c r="U178" s="52" t="s">
        <v>265</v>
      </c>
      <c r="V178" s="52" t="s">
        <v>265</v>
      </c>
      <c r="W178" s="52">
        <v>57.470999999999997</v>
      </c>
      <c r="X178" s="52">
        <v>47.29</v>
      </c>
      <c r="Y178" s="52">
        <v>39.817</v>
      </c>
      <c r="Z178" s="52">
        <v>26.27</v>
      </c>
      <c r="AA178" s="52">
        <v>-14.983000000000001</v>
      </c>
      <c r="AB178" s="52">
        <v>-9.1769999999999996</v>
      </c>
      <c r="AC178" s="52">
        <v>-135.42500000000001</v>
      </c>
      <c r="AD178" s="52">
        <v>-351.36500000000001</v>
      </c>
      <c r="AE178" s="52">
        <v>-297.05799999999999</v>
      </c>
      <c r="AF178" s="52">
        <v>-297.22000000000003</v>
      </c>
      <c r="AG178" s="52">
        <v>-28</v>
      </c>
      <c r="AH178" s="49">
        <f>IFERROR(IF(AG178/AF178-1&gt;1,"*",IF(AG178/AF178-1&lt;-1,"*",IF(AF178&gt;0,IF(AG178&lt;0,"*",AG178/AF178-1),IF(AG178&gt;0,"*",(AG178/AF178-1)*-1)))),"")</f>
        <v>0.90579368817710781</v>
      </c>
      <c r="AI178" s="73"/>
    </row>
    <row r="179" spans="2:35" x14ac:dyDescent="0.35">
      <c r="B179" s="10" t="s">
        <v>125</v>
      </c>
      <c r="C179" s="19" t="s">
        <v>125</v>
      </c>
      <c r="D179" s="55"/>
      <c r="E179" s="51">
        <v>187.76300000000001</v>
      </c>
      <c r="F179" s="52">
        <v>149.392</v>
      </c>
      <c r="G179" s="52">
        <v>145.45699999999999</v>
      </c>
      <c r="H179" s="52">
        <v>248.321</v>
      </c>
      <c r="I179" s="52">
        <v>295.45100000000002</v>
      </c>
      <c r="J179" s="52">
        <v>307.41000000000003</v>
      </c>
      <c r="K179" s="52">
        <v>387.39600000000002</v>
      </c>
      <c r="L179" s="52">
        <v>436.98500000000001</v>
      </c>
      <c r="M179" s="52">
        <v>469.12099999999998</v>
      </c>
      <c r="N179" s="52">
        <v>367.202</v>
      </c>
      <c r="O179" s="52">
        <v>361.40499999999997</v>
      </c>
      <c r="P179" s="52">
        <v>21.588089330024811</v>
      </c>
      <c r="Q179" s="52">
        <v>17.3</v>
      </c>
      <c r="R179" s="52">
        <v>13.9</v>
      </c>
      <c r="S179" s="49">
        <f t="shared" si="34"/>
        <v>-0.19653179190751446</v>
      </c>
      <c r="T179" s="52">
        <v>-40.380000000000003</v>
      </c>
      <c r="U179" s="52">
        <v>-19.448</v>
      </c>
      <c r="V179" s="52">
        <v>-40.887</v>
      </c>
      <c r="W179" s="52">
        <v>-7.3559999999999999</v>
      </c>
      <c r="X179" s="52">
        <v>-10.888</v>
      </c>
      <c r="Y179" s="52">
        <v>0.90300000000000002</v>
      </c>
      <c r="Z179" s="52">
        <v>-6.7009999999999996</v>
      </c>
      <c r="AA179" s="52">
        <v>-14.696999999999999</v>
      </c>
      <c r="AB179" s="52">
        <v>4.0140000000000002</v>
      </c>
      <c r="AC179" s="52">
        <v>-43.082999999999998</v>
      </c>
      <c r="AD179" s="52">
        <v>-139.63300000000001</v>
      </c>
      <c r="AE179" s="52">
        <v>-60.466000000000001</v>
      </c>
      <c r="AF179" s="52">
        <v>194.1</v>
      </c>
      <c r="AG179" s="52">
        <v>-1.7</v>
      </c>
      <c r="AH179" s="49" t="str">
        <f>IFERROR(IF(AG179/AF179-1&gt;1,"*",IF(AG179/AF179-1&lt;-1,"*",IF(AF179&gt;0,IF(AG179&lt;0,"*",AG179/AF179-1),IF(AG179&gt;0,"*",(AG179/AF179-1)*-1)))),"")</f>
        <v>*</v>
      </c>
      <c r="AI179" s="109"/>
    </row>
    <row r="180" spans="2:35" x14ac:dyDescent="0.35">
      <c r="B180" s="10" t="s">
        <v>170</v>
      </c>
      <c r="C180" s="19" t="s">
        <v>170</v>
      </c>
      <c r="D180" s="55"/>
      <c r="E180" s="51" t="s">
        <v>265</v>
      </c>
      <c r="F180" s="52" t="s">
        <v>265</v>
      </c>
      <c r="G180" s="52" t="s">
        <v>265</v>
      </c>
      <c r="H180" s="52" t="s">
        <v>265</v>
      </c>
      <c r="I180" s="52">
        <v>525.02099999999996</v>
      </c>
      <c r="J180" s="52">
        <v>612.51400000000001</v>
      </c>
      <c r="K180" s="52">
        <v>826.43200000000002</v>
      </c>
      <c r="L180" s="52">
        <v>1084.106</v>
      </c>
      <c r="M180" s="52">
        <v>1149.3119999999999</v>
      </c>
      <c r="N180" s="52">
        <v>1029.6120000000001</v>
      </c>
      <c r="O180" s="52">
        <v>1100.9000000000001</v>
      </c>
      <c r="P180" s="52">
        <v>1227.4680000000001</v>
      </c>
      <c r="Q180" s="52">
        <v>1203.97</v>
      </c>
      <c r="R180" s="52">
        <v>1152.96</v>
      </c>
      <c r="S180" s="49">
        <f t="shared" si="34"/>
        <v>-4.2368165319733864E-2</v>
      </c>
      <c r="T180" s="52" t="s">
        <v>265</v>
      </c>
      <c r="U180" s="52" t="s">
        <v>265</v>
      </c>
      <c r="V180" s="52" t="s">
        <v>265</v>
      </c>
      <c r="W180" s="52" t="s">
        <v>265</v>
      </c>
      <c r="X180" s="52">
        <v>17.024999999999999</v>
      </c>
      <c r="Y180" s="52">
        <v>21.515000000000001</v>
      </c>
      <c r="Z180" s="52">
        <v>25.795000000000002</v>
      </c>
      <c r="AA180" s="52">
        <v>27.225000000000001</v>
      </c>
      <c r="AB180" s="52">
        <v>32.930999999999997</v>
      </c>
      <c r="AC180" s="52">
        <v>12.534000000000001</v>
      </c>
      <c r="AD180" s="52">
        <v>42.219000000000001</v>
      </c>
      <c r="AE180" s="52">
        <v>31.016999999999999</v>
      </c>
      <c r="AF180" s="52">
        <v>44.322000000000003</v>
      </c>
      <c r="AG180" s="52">
        <v>31.2</v>
      </c>
      <c r="AH180" s="49">
        <f>IFERROR(IF(AG180/AF180-1&gt;1,"*",IF(AG180/AF180-1&lt;-1,"*",IF(AF180&gt;0,IF(AG180&lt;0,"*",AG180/AF180-1),IF(AG180&gt;0,"*",(AG180/AF180-1)*-1)))),"")</f>
        <v>-0.29606064708271296</v>
      </c>
      <c r="AI180" s="73"/>
    </row>
    <row r="181" spans="2:35" x14ac:dyDescent="0.35">
      <c r="B181" s="3" t="s">
        <v>267</v>
      </c>
      <c r="C181" s="19" t="s">
        <v>267</v>
      </c>
      <c r="D181" s="55"/>
      <c r="E181" s="51">
        <v>62837.063999999998</v>
      </c>
      <c r="F181" s="52">
        <v>62356.175000000003</v>
      </c>
      <c r="G181" s="52">
        <v>57061.22</v>
      </c>
      <c r="H181" s="52">
        <v>43458.245999999999</v>
      </c>
      <c r="I181" s="52">
        <v>54916.014999999999</v>
      </c>
      <c r="J181" s="52">
        <v>52036.241000000002</v>
      </c>
      <c r="K181" s="52">
        <v>52007.531999999999</v>
      </c>
      <c r="L181" s="52">
        <v>48422.3</v>
      </c>
      <c r="M181" s="52">
        <v>48422.292999999998</v>
      </c>
      <c r="N181" s="52">
        <v>43075.63</v>
      </c>
      <c r="O181" s="52">
        <v>39277.078000000001</v>
      </c>
      <c r="P181" s="52">
        <v>39993</v>
      </c>
      <c r="Q181" s="52">
        <v>40652</v>
      </c>
      <c r="R181" s="52">
        <v>41315</v>
      </c>
      <c r="S181" s="49">
        <f t="shared" si="34"/>
        <v>1.630916068090138E-2</v>
      </c>
      <c r="T181" s="52">
        <v>5402.8509999999997</v>
      </c>
      <c r="U181" s="52">
        <v>3928.05</v>
      </c>
      <c r="V181" s="52">
        <v>4592.95</v>
      </c>
      <c r="W181" s="52">
        <v>3000.8989999999999</v>
      </c>
      <c r="X181" s="52">
        <v>615.97699999999998</v>
      </c>
      <c r="Y181" s="52">
        <v>2369.4259999999999</v>
      </c>
      <c r="Z181" s="52">
        <v>3131.846</v>
      </c>
      <c r="AA181" s="52">
        <v>3330.8960000000002</v>
      </c>
      <c r="AB181" s="52">
        <v>1141.8109999999999</v>
      </c>
      <c r="AC181" s="52">
        <v>1581.71</v>
      </c>
      <c r="AD181" s="52">
        <v>8136.8370000000004</v>
      </c>
      <c r="AE181" s="52">
        <v>2010.5340000000001</v>
      </c>
      <c r="AF181" s="52">
        <v>-1146</v>
      </c>
      <c r="AG181" s="52">
        <v>-318</v>
      </c>
      <c r="AH181" s="49">
        <f>IFERROR(IF(AG181/AF181-1&gt;1,"*",IF(AG181/AF181-1&lt;-1,"*",IF(AF181&gt;0,IF(AG181&lt;0,"*",AG181/AF181-1),IF(AG181&gt;0,"*",(AG181/AF181-1)*-1)))),"")</f>
        <v>0.72251308900523559</v>
      </c>
      <c r="AI181" s="73"/>
    </row>
    <row r="182" spans="2:35" x14ac:dyDescent="0.35">
      <c r="B182" s="2" t="s">
        <v>52</v>
      </c>
      <c r="C182" s="18" t="s">
        <v>99</v>
      </c>
      <c r="D182" s="50"/>
      <c r="E182" s="46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132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9" t="s">
        <v>253</v>
      </c>
      <c r="AI182" s="104"/>
    </row>
    <row r="183" spans="2:35" x14ac:dyDescent="0.35">
      <c r="B183" s="3" t="s">
        <v>145</v>
      </c>
      <c r="C183" s="19" t="s">
        <v>145</v>
      </c>
      <c r="D183" s="55"/>
      <c r="E183" s="51">
        <v>2759.08</v>
      </c>
      <c r="F183" s="52">
        <v>2910.326</v>
      </c>
      <c r="G183" s="52">
        <v>3103.703</v>
      </c>
      <c r="H183" s="52">
        <v>3417.6869999999999</v>
      </c>
      <c r="I183" s="52">
        <v>3912.7020000000002</v>
      </c>
      <c r="J183" s="52">
        <v>4472.8999999999996</v>
      </c>
      <c r="K183" s="52">
        <v>4637.2</v>
      </c>
      <c r="L183" s="52">
        <v>4935.7</v>
      </c>
      <c r="M183" s="52">
        <v>5570.1</v>
      </c>
      <c r="N183" s="52">
        <v>2174</v>
      </c>
      <c r="O183" s="52">
        <v>2670</v>
      </c>
      <c r="P183" s="52">
        <v>4485.8999999999996</v>
      </c>
      <c r="Q183" s="52">
        <v>5441.2</v>
      </c>
      <c r="R183" s="52">
        <v>6141.7</v>
      </c>
      <c r="S183" s="49">
        <f t="shared" si="34"/>
        <v>0.12873998382709706</v>
      </c>
      <c r="T183" s="52">
        <v>729.49099999999999</v>
      </c>
      <c r="U183" s="52">
        <v>496.72699999999998</v>
      </c>
      <c r="V183" s="52">
        <v>562.64599999999996</v>
      </c>
      <c r="W183" s="52">
        <v>631.49699999999996</v>
      </c>
      <c r="X183" s="52">
        <v>683.93700000000001</v>
      </c>
      <c r="Y183" s="52">
        <v>825.5</v>
      </c>
      <c r="Z183" s="52">
        <v>1002.9</v>
      </c>
      <c r="AA183" s="52">
        <v>1002.4</v>
      </c>
      <c r="AB183" s="52">
        <v>1113.0999999999999</v>
      </c>
      <c r="AC183" s="52">
        <v>-625.4</v>
      </c>
      <c r="AD183" s="52">
        <v>-142.4</v>
      </c>
      <c r="AE183" s="52">
        <v>664.4</v>
      </c>
      <c r="AF183" s="52">
        <v>1117.5999999999999</v>
      </c>
      <c r="AG183" s="52">
        <v>1253</v>
      </c>
      <c r="AH183" s="49">
        <f>IFERROR(IF(AG183/AF183-1&gt;1,"*",IF(AG183/AF183-1&lt;-1,"*",IF(AF183&gt;0,IF(AG183&lt;0,"*",AG183/AF183-1),IF(AG183&gt;0,"*",(AG183/AF183-1)*-1)))),"")</f>
        <v>0.12115246957766646</v>
      </c>
      <c r="AI183" s="73"/>
    </row>
    <row r="184" spans="2:35" x14ac:dyDescent="0.35">
      <c r="B184" s="3" t="s">
        <v>102</v>
      </c>
      <c r="C184" s="19" t="s">
        <v>102</v>
      </c>
      <c r="D184" s="55"/>
      <c r="E184" s="51">
        <v>392.71499999999997</v>
      </c>
      <c r="F184" s="52">
        <v>348.084</v>
      </c>
      <c r="G184" s="52">
        <v>263.57400000000001</v>
      </c>
      <c r="H184" s="52">
        <v>149.536</v>
      </c>
      <c r="I184" s="52">
        <v>39.253</v>
      </c>
      <c r="J184" s="52">
        <v>28.286999999999999</v>
      </c>
      <c r="K184" s="52">
        <v>70.554000000000002</v>
      </c>
      <c r="L184" s="52">
        <v>143.244</v>
      </c>
      <c r="M184" s="52">
        <v>183.67400000000001</v>
      </c>
      <c r="N184" s="52">
        <v>194.76499999999999</v>
      </c>
      <c r="O184" s="52">
        <v>307.709</v>
      </c>
      <c r="P184" s="52">
        <v>337.46600000000001</v>
      </c>
      <c r="Q184" s="52">
        <v>369.38400000000001</v>
      </c>
      <c r="R184" s="52">
        <v>419.5</v>
      </c>
      <c r="S184" s="49">
        <f t="shared" si="34"/>
        <v>0.1356745284040457</v>
      </c>
      <c r="T184" s="52">
        <v>-8.3379999999999992</v>
      </c>
      <c r="U184" s="52">
        <v>-24.577999999999999</v>
      </c>
      <c r="V184" s="52">
        <v>-75.019000000000005</v>
      </c>
      <c r="W184" s="52">
        <v>-75.132000000000005</v>
      </c>
      <c r="X184" s="52">
        <v>90.043999999999997</v>
      </c>
      <c r="Y184" s="52">
        <v>-2.6659999999999999</v>
      </c>
      <c r="Z184" s="52">
        <v>1.111</v>
      </c>
      <c r="AA184" s="52">
        <v>40.692</v>
      </c>
      <c r="AB184" s="52">
        <v>19.433</v>
      </c>
      <c r="AC184" s="52">
        <v>1.238</v>
      </c>
      <c r="AD184" s="52">
        <v>7.157</v>
      </c>
      <c r="AE184" s="52">
        <v>-4.7300000000000004</v>
      </c>
      <c r="AF184" s="52">
        <v>-1.4930000000000001</v>
      </c>
      <c r="AG184" s="52">
        <v>0.1</v>
      </c>
      <c r="AH184" s="49" t="str">
        <f>IFERROR(IF(AG184/AF184-1&gt;1,"*",IF(AG184/AF184-1&lt;-1,"*",IF(AF184&gt;0,IF(AG184&lt;0,"*",AG184/AF184-1),IF(AG184&gt;0,"*",(AG184/AF184-1)*-1)))),"")</f>
        <v>*</v>
      </c>
      <c r="AI184" s="73"/>
    </row>
    <row r="185" spans="2:35" x14ac:dyDescent="0.35">
      <c r="B185" s="3" t="s">
        <v>39</v>
      </c>
      <c r="C185" s="19" t="s">
        <v>39</v>
      </c>
      <c r="D185" s="55"/>
      <c r="E185" s="51">
        <v>2688.4949999999999</v>
      </c>
      <c r="F185" s="52">
        <v>2940.98</v>
      </c>
      <c r="G185" s="52">
        <v>2914.0729999999999</v>
      </c>
      <c r="H185" s="52">
        <v>2937.8850000000002</v>
      </c>
      <c r="I185" s="52">
        <v>2850.404</v>
      </c>
      <c r="J185" s="52">
        <v>2709.306</v>
      </c>
      <c r="K185" s="52">
        <v>3011.0590000000002</v>
      </c>
      <c r="L185" s="52">
        <v>3103.7350000000001</v>
      </c>
      <c r="M185" s="52">
        <v>3203.9389999999999</v>
      </c>
      <c r="N185" s="52">
        <v>3043.4079999999999</v>
      </c>
      <c r="O185" s="52">
        <v>3390.4250000000002</v>
      </c>
      <c r="P185" s="52">
        <v>3851.39</v>
      </c>
      <c r="Q185" s="52">
        <v>4343.0720000000001</v>
      </c>
      <c r="R185" s="52">
        <v>4842.8999999999996</v>
      </c>
      <c r="S185" s="49">
        <f>IFERROR(IF(R185/Q185-1&gt;1,"*",IF(R185/Q185-1&lt;-1,"*",IF(Q185&gt;0,IF(R185&lt;0,"*",R185/Q185-1),IF(R185&gt;0,"*",(R185/Q185-1)*-1)))),"")</f>
        <v>0.11508627994193965</v>
      </c>
      <c r="T185" s="52">
        <v>180.999</v>
      </c>
      <c r="U185" s="52">
        <v>132.65799999999999</v>
      </c>
      <c r="V185" s="52">
        <v>115.822</v>
      </c>
      <c r="W185" s="52">
        <v>-91.908000000000001</v>
      </c>
      <c r="X185" s="52">
        <v>-641.18899999999996</v>
      </c>
      <c r="Y185" s="52">
        <v>69.930999999999997</v>
      </c>
      <c r="Z185" s="52">
        <v>126.905</v>
      </c>
      <c r="AA185" s="52">
        <v>119.76</v>
      </c>
      <c r="AB185" s="52">
        <v>121.364</v>
      </c>
      <c r="AC185" s="52">
        <v>-65.153000000000006</v>
      </c>
      <c r="AD185" s="52">
        <v>143.369</v>
      </c>
      <c r="AE185" s="52">
        <v>171.89500000000001</v>
      </c>
      <c r="AF185" s="52">
        <v>205.75200000000001</v>
      </c>
      <c r="AG185" s="52">
        <v>277.5</v>
      </c>
      <c r="AH185" s="49">
        <f>IFERROR(IF(AG185/AF185-1&gt;1,"*",IF(AG185/AF185-1&lt;-1,"*",IF(AF185&gt;0,IF(AG185&lt;0,"*",AG185/AF185-1),IF(AG185&gt;0,"*",(AG185/AF185-1)*-1)))),"")</f>
        <v>0.34871106963723308</v>
      </c>
      <c r="AI185" s="109"/>
    </row>
    <row r="186" spans="2:35" x14ac:dyDescent="0.35">
      <c r="B186" s="6" t="s">
        <v>146</v>
      </c>
      <c r="C186" s="21" t="s">
        <v>147</v>
      </c>
      <c r="D186" s="60"/>
      <c r="E186" s="62">
        <f>SUM(E178:E185)</f>
        <v>68865.116999999984</v>
      </c>
      <c r="F186" s="62">
        <f>SUM(F178:F185)</f>
        <v>68704.956999999995</v>
      </c>
      <c r="G186" s="62">
        <f t="shared" ref="G186:R186" si="35">SUM(G178:G185)</f>
        <v>63488.027000000002</v>
      </c>
      <c r="H186" s="62">
        <f t="shared" si="35"/>
        <v>50623.807000000001</v>
      </c>
      <c r="I186" s="62">
        <f t="shared" si="35"/>
        <v>63150.645999999993</v>
      </c>
      <c r="J186" s="62">
        <f t="shared" si="35"/>
        <v>60871.257999999994</v>
      </c>
      <c r="K186" s="62">
        <f t="shared" si="35"/>
        <v>61729.472999999991</v>
      </c>
      <c r="L186" s="62">
        <f t="shared" si="35"/>
        <v>59023.77</v>
      </c>
      <c r="M186" s="62">
        <f t="shared" si="35"/>
        <v>60029.238999999994</v>
      </c>
      <c r="N186" s="62">
        <f t="shared" si="35"/>
        <v>51489.417000000001</v>
      </c>
      <c r="O186" s="62">
        <f t="shared" si="35"/>
        <v>49640.31700000001</v>
      </c>
      <c r="P186" s="62">
        <f t="shared" si="35"/>
        <v>53412.012089330026</v>
      </c>
      <c r="Q186" s="62">
        <f t="shared" si="35"/>
        <v>56076.125999999997</v>
      </c>
      <c r="R186" s="62">
        <f t="shared" si="35"/>
        <v>58239.159999999996</v>
      </c>
      <c r="S186" s="65">
        <f>IFERROR(IF(R186/Q186-1&gt;1,"*",IF(R186/Q186-1&lt;-1,"*",IF(Q186&gt;0,IF(R186&lt;0,"*",R186/Q186-1),IF(R186&gt;0,"*",(R186/Q186-1)*-1)))),"")</f>
        <v>3.8573171049654853E-2</v>
      </c>
      <c r="T186" s="62">
        <f>SUM(T178:T185)</f>
        <v>6264.6229999999996</v>
      </c>
      <c r="U186" s="62">
        <f>SUM(U178:U185)</f>
        <v>4513.4090000000006</v>
      </c>
      <c r="V186" s="62">
        <f t="shared" ref="V186:AG186" si="36">SUM(V178:V185)</f>
        <v>5155.5119999999997</v>
      </c>
      <c r="W186" s="62">
        <f t="shared" si="36"/>
        <v>3515.4709999999995</v>
      </c>
      <c r="X186" s="62">
        <f t="shared" si="36"/>
        <v>802.19600000000003</v>
      </c>
      <c r="Y186" s="62">
        <f t="shared" si="36"/>
        <v>3324.4259999999999</v>
      </c>
      <c r="Z186" s="62">
        <f t="shared" si="36"/>
        <v>4308.1259999999993</v>
      </c>
      <c r="AA186" s="62">
        <f t="shared" si="36"/>
        <v>4491.2930000000006</v>
      </c>
      <c r="AB186" s="62">
        <f t="shared" si="36"/>
        <v>2423.4760000000001</v>
      </c>
      <c r="AC186" s="62">
        <f t="shared" si="36"/>
        <v>726.42100000000016</v>
      </c>
      <c r="AD186" s="62">
        <f t="shared" si="36"/>
        <v>7696.1840000000002</v>
      </c>
      <c r="AE186" s="62">
        <f t="shared" si="36"/>
        <v>2515.5920000000001</v>
      </c>
      <c r="AF186" s="62">
        <f t="shared" si="36"/>
        <v>117.06099999999992</v>
      </c>
      <c r="AG186" s="62">
        <f t="shared" si="36"/>
        <v>1214.0999999999999</v>
      </c>
      <c r="AH186" s="65" t="str">
        <f>IFERROR(IF(AG186/AF186-1&gt;1,"*",IF(AG186/AF186-1&lt;-1,"*",IF(AF186&gt;0,IF(AG186&lt;0,"*",AG186/AF186-1),IF(AG186&gt;0,"*",(AG186/AF186-1)*-1)))),"")</f>
        <v>*</v>
      </c>
      <c r="AI186" s="109"/>
    </row>
    <row r="187" spans="2:35" ht="13.5" thickBot="1" x14ac:dyDescent="0.4">
      <c r="B187" s="15" t="s">
        <v>241</v>
      </c>
      <c r="C187" s="24" t="s">
        <v>103</v>
      </c>
      <c r="D187" s="70"/>
      <c r="E187" s="61">
        <f>E186+E175+E138+E112+E73+E28</f>
        <v>671104.14875347342</v>
      </c>
      <c r="F187" s="62">
        <f>F186+F175+F138+F112+F73+F28</f>
        <v>706462.58638068894</v>
      </c>
      <c r="G187" s="62">
        <f t="shared" ref="G187:R187" si="37">G186+G175+G138+G112+G73+G28</f>
        <v>633488.86208449071</v>
      </c>
      <c r="H187" s="62">
        <f t="shared" si="37"/>
        <v>619752.4494463373</v>
      </c>
      <c r="I187" s="62">
        <f t="shared" si="37"/>
        <v>639364.44679254212</v>
      </c>
      <c r="J187" s="62">
        <f t="shared" si="37"/>
        <v>649883.83320026495</v>
      </c>
      <c r="K187" s="62">
        <f t="shared" si="37"/>
        <v>684797.34510607726</v>
      </c>
      <c r="L187" s="62">
        <f t="shared" si="37"/>
        <v>696104.61564439815</v>
      </c>
      <c r="M187" s="62">
        <f t="shared" si="37"/>
        <v>711502.17200000002</v>
      </c>
      <c r="N187" s="62">
        <f t="shared" si="37"/>
        <v>506655.52078603435</v>
      </c>
      <c r="O187" s="62">
        <f t="shared" si="37"/>
        <v>576145.98477098276</v>
      </c>
      <c r="P187" s="62">
        <f t="shared" si="37"/>
        <v>839058.40808645496</v>
      </c>
      <c r="Q187" s="62">
        <f t="shared" si="37"/>
        <v>891163.21189100004</v>
      </c>
      <c r="R187" s="62">
        <f t="shared" si="37"/>
        <v>931456.52999999991</v>
      </c>
      <c r="S187" s="139">
        <f>IFERROR(IF(R187/Q187-1&gt;1,"*",IF(R187/Q187-1&lt;-1,"*",IF(Q187&gt;0,IF(R187&lt;0,"*",R187/Q187-1),IF(R187&gt;0,"*",(R187/Q187-1)*-1)))),"")</f>
        <v>4.5214296967555079E-2</v>
      </c>
      <c r="T187" s="62">
        <f>T186+T175+T138+T112+T73+T28</f>
        <v>26970.722356161274</v>
      </c>
      <c r="U187" s="62">
        <f t="shared" ref="U187:AG187" si="38">U186+U175+U138+U112+U73+U28</f>
        <v>14019.844304163453</v>
      </c>
      <c r="V187" s="62">
        <f t="shared" si="38"/>
        <v>20099.859337273931</v>
      </c>
      <c r="W187" s="62">
        <f t="shared" si="38"/>
        <v>26564.551127389743</v>
      </c>
      <c r="X187" s="62">
        <f t="shared" si="38"/>
        <v>32417.97379803142</v>
      </c>
      <c r="Y187" s="62">
        <f t="shared" si="38"/>
        <v>41830.02364527731</v>
      </c>
      <c r="Z187" s="62">
        <f t="shared" si="38"/>
        <v>49652.887000000002</v>
      </c>
      <c r="AA187" s="62">
        <f t="shared" si="38"/>
        <v>44295.721635390655</v>
      </c>
      <c r="AB187" s="62">
        <f t="shared" si="38"/>
        <v>33571.121172609346</v>
      </c>
      <c r="AC187" s="62">
        <f t="shared" si="38"/>
        <v>-8971.0601848544866</v>
      </c>
      <c r="AD187" s="62">
        <f t="shared" si="38"/>
        <v>57876.342744833404</v>
      </c>
      <c r="AE187" s="62">
        <f t="shared" si="38"/>
        <v>66045.00508173267</v>
      </c>
      <c r="AF187" s="62">
        <f t="shared" si="38"/>
        <v>60907.460056999997</v>
      </c>
      <c r="AG187" s="62">
        <f t="shared" si="38"/>
        <v>72141.277999999991</v>
      </c>
      <c r="AH187" s="65">
        <f>IFERROR(IF(AG187/AF187-1&gt;1,"*",IF(AG187/AF187-1&lt;-1,"*",IF(AF187&gt;0,IF(AG187&lt;0,"*",AG187/AF187-1),IF(AG187&gt;0,"*",(AG187/AF187-1)*-1)))),"")</f>
        <v>0.18444075540971294</v>
      </c>
      <c r="AI187" s="76"/>
    </row>
    <row r="188" spans="2:35" x14ac:dyDescent="0.35">
      <c r="B188" s="118"/>
      <c r="C188" s="50"/>
      <c r="D188" s="50"/>
      <c r="E188" s="119"/>
      <c r="F188" s="119"/>
      <c r="G188" s="119"/>
      <c r="H188" s="119"/>
      <c r="I188" s="119"/>
      <c r="J188" s="119"/>
      <c r="K188" s="119"/>
      <c r="L188" s="119"/>
      <c r="M188" s="119"/>
      <c r="N188" s="119"/>
      <c r="O188" s="119"/>
      <c r="P188" s="119"/>
      <c r="Q188" s="119"/>
      <c r="R188" s="119"/>
      <c r="S188" s="119"/>
      <c r="T188" s="119"/>
      <c r="U188" s="119"/>
      <c r="V188" s="119"/>
      <c r="W188" s="119"/>
      <c r="X188" s="119"/>
      <c r="Y188" s="119"/>
      <c r="Z188" s="119"/>
      <c r="AA188" s="119"/>
      <c r="AB188" s="119"/>
      <c r="AC188" s="119"/>
      <c r="AD188" s="119"/>
      <c r="AE188" s="119"/>
      <c r="AF188" s="119"/>
      <c r="AG188" s="119"/>
      <c r="AH188" s="120"/>
      <c r="AI188" s="79"/>
    </row>
    <row r="189" spans="2:35" ht="13" customHeight="1" x14ac:dyDescent="0.35">
      <c r="B189" s="141" t="s">
        <v>268</v>
      </c>
      <c r="C189" s="141"/>
      <c r="D189" s="141"/>
      <c r="E189" s="141"/>
      <c r="F189" s="141"/>
      <c r="G189" s="141"/>
      <c r="H189" s="141"/>
      <c r="I189" s="141"/>
      <c r="J189" s="141"/>
      <c r="K189" s="141"/>
      <c r="L189" s="141"/>
      <c r="M189" s="141"/>
      <c r="N189" s="141"/>
      <c r="O189" s="141"/>
      <c r="P189" s="141"/>
      <c r="Q189" s="141"/>
      <c r="R189" s="141"/>
      <c r="S189" s="141"/>
      <c r="T189" s="141"/>
      <c r="U189" s="141"/>
      <c r="V189" s="141"/>
      <c r="W189" s="141"/>
      <c r="X189" s="141"/>
      <c r="Y189" s="141"/>
      <c r="Z189" s="141"/>
      <c r="AA189" s="141"/>
      <c r="AB189" s="141"/>
      <c r="AC189" s="141"/>
      <c r="AD189" s="141"/>
      <c r="AE189" s="141"/>
      <c r="AF189" s="141"/>
      <c r="AG189" s="141"/>
      <c r="AH189" s="141"/>
      <c r="AI189" s="79"/>
    </row>
    <row r="190" spans="2:35" x14ac:dyDescent="0.35">
      <c r="B190" s="5" t="s">
        <v>269</v>
      </c>
      <c r="C190" s="5"/>
      <c r="D190" s="80"/>
      <c r="F190" s="121" t="s">
        <v>270</v>
      </c>
      <c r="U190" s="81"/>
      <c r="V190" s="81"/>
      <c r="W190" s="81"/>
      <c r="X190" s="81"/>
      <c r="Y190" s="81"/>
      <c r="Z190" s="81"/>
      <c r="AA190" s="81"/>
      <c r="AB190" s="81"/>
      <c r="AC190" s="81"/>
      <c r="AD190" s="81"/>
      <c r="AE190" s="81"/>
      <c r="AF190" s="81"/>
      <c r="AG190" s="81"/>
      <c r="AI190" s="79"/>
    </row>
    <row r="191" spans="2:35" x14ac:dyDescent="0.35">
      <c r="B191" s="5" t="s">
        <v>271</v>
      </c>
      <c r="C191" s="5"/>
      <c r="D191" s="5"/>
      <c r="E191" s="122"/>
      <c r="F191" s="122"/>
      <c r="G191" s="81"/>
      <c r="H191" s="81"/>
      <c r="I191" s="81"/>
      <c r="J191" s="81"/>
      <c r="K191" s="81"/>
      <c r="L191" s="81"/>
      <c r="M191" s="81"/>
      <c r="N191" s="81"/>
      <c r="Q191" s="81"/>
      <c r="R191" s="81"/>
      <c r="S191" s="81"/>
      <c r="T191" s="122"/>
      <c r="U191" s="81"/>
      <c r="V191" s="81"/>
      <c r="W191" s="81"/>
      <c r="X191" s="81"/>
      <c r="Y191" s="81"/>
      <c r="Z191" s="81"/>
      <c r="AA191" s="81"/>
      <c r="AB191" s="81"/>
      <c r="AC191" s="81"/>
      <c r="AD191" s="81"/>
      <c r="AE191" s="81"/>
      <c r="AF191" s="52"/>
      <c r="AG191" s="52"/>
    </row>
    <row r="192" spans="2:35" x14ac:dyDescent="0.35">
      <c r="B192" s="5" t="s">
        <v>272</v>
      </c>
      <c r="C192" s="83" t="s">
        <v>273</v>
      </c>
      <c r="D192" s="5"/>
      <c r="AI192" s="73"/>
    </row>
    <row r="193" spans="2:35" s="86" customFormat="1" x14ac:dyDescent="0.35">
      <c r="B193" s="16" t="s">
        <v>287</v>
      </c>
      <c r="C193" s="83"/>
      <c r="D193" s="5"/>
      <c r="E193" s="5"/>
      <c r="F193" s="5"/>
      <c r="G193" s="5"/>
      <c r="H193" s="5"/>
      <c r="I193" s="5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5"/>
      <c r="U193" s="5"/>
      <c r="V193" s="5"/>
      <c r="W193" s="5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  <c r="AH193" s="82"/>
      <c r="AI193" s="73"/>
    </row>
    <row r="194" spans="2:35" x14ac:dyDescent="0.35">
      <c r="B194" s="16"/>
      <c r="C194" s="5"/>
      <c r="D194" s="5"/>
      <c r="AI194" s="73"/>
    </row>
    <row r="195" spans="2:35" s="86" customFormat="1" ht="24" customHeight="1" x14ac:dyDescent="0.35">
      <c r="B195" s="16"/>
      <c r="C195" s="5"/>
      <c r="D195" s="5"/>
      <c r="E195" s="5"/>
      <c r="F195" s="5"/>
      <c r="G195" s="5"/>
      <c r="H195" s="5"/>
      <c r="I195" s="5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5"/>
      <c r="U195" s="5"/>
      <c r="V195" s="5"/>
      <c r="W195" s="5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2"/>
      <c r="AI195" s="73"/>
    </row>
    <row r="196" spans="2:35" s="86" customFormat="1" x14ac:dyDescent="0.35">
      <c r="B196" s="16"/>
      <c r="C196" s="5"/>
      <c r="D196" s="5"/>
      <c r="E196" s="5"/>
      <c r="F196" s="5"/>
      <c r="G196" s="5"/>
      <c r="H196" s="5"/>
      <c r="I196" s="5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5"/>
      <c r="U196" s="5"/>
      <c r="V196" s="5"/>
      <c r="W196" s="5"/>
      <c r="X196" s="5"/>
      <c r="Y196" s="5"/>
      <c r="Z196" s="5"/>
      <c r="AA196" s="5"/>
      <c r="AB196" s="5"/>
      <c r="AC196" s="80"/>
      <c r="AD196" s="80"/>
      <c r="AE196" s="80"/>
      <c r="AF196" s="80"/>
      <c r="AG196" s="80"/>
      <c r="AH196" s="82"/>
      <c r="AI196" s="73"/>
    </row>
    <row r="197" spans="2:35" s="86" customFormat="1" x14ac:dyDescent="0.35">
      <c r="B197" s="5"/>
      <c r="C197" s="5"/>
      <c r="D197" s="5"/>
      <c r="E197" s="5"/>
      <c r="F197" s="5"/>
      <c r="G197" s="5"/>
      <c r="H197" s="5"/>
      <c r="I197" s="5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5"/>
      <c r="U197" s="5"/>
      <c r="V197" s="5"/>
      <c r="W197" s="5"/>
      <c r="X197" s="5"/>
      <c r="Y197" s="5"/>
      <c r="Z197" s="5"/>
      <c r="AA197" s="5"/>
      <c r="AB197" s="5"/>
      <c r="AC197" s="80"/>
      <c r="AD197" s="80"/>
      <c r="AE197" s="80"/>
      <c r="AF197" s="80"/>
      <c r="AG197" s="80"/>
      <c r="AH197" s="82"/>
      <c r="AI197" s="73"/>
    </row>
    <row r="198" spans="2:35" s="86" customFormat="1" x14ac:dyDescent="0.35">
      <c r="B198" s="5"/>
      <c r="C198" s="5"/>
      <c r="D198" s="5"/>
      <c r="E198" s="5"/>
      <c r="F198" s="5"/>
      <c r="G198" s="5"/>
      <c r="H198" s="5"/>
      <c r="I198" s="5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5"/>
      <c r="U198" s="5"/>
      <c r="V198" s="5"/>
      <c r="W198" s="5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  <c r="AH198" s="82"/>
    </row>
    <row r="199" spans="2:35" s="86" customFormat="1" ht="13.9" customHeight="1" x14ac:dyDescent="0.35">
      <c r="B199" s="5"/>
      <c r="C199" s="5"/>
      <c r="D199" s="5"/>
      <c r="E199" s="5"/>
      <c r="F199" s="5"/>
      <c r="G199" s="5"/>
      <c r="H199" s="5"/>
      <c r="I199" s="5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5"/>
      <c r="U199" s="5"/>
      <c r="V199" s="5"/>
      <c r="W199" s="5"/>
      <c r="X199" s="5"/>
      <c r="Y199" s="5"/>
      <c r="Z199" s="5"/>
      <c r="AA199" s="5"/>
      <c r="AB199" s="5"/>
      <c r="AC199" s="80"/>
      <c r="AD199" s="80"/>
      <c r="AE199" s="80"/>
      <c r="AF199" s="80"/>
      <c r="AG199" s="80"/>
      <c r="AH199" s="82"/>
      <c r="AI199" s="72"/>
    </row>
    <row r="200" spans="2:35" s="86" customFormat="1" x14ac:dyDescent="0.35">
      <c r="B200" s="5"/>
      <c r="C200" s="5"/>
      <c r="D200" s="5"/>
      <c r="E200" s="5"/>
      <c r="F200" s="5"/>
      <c r="G200" s="5"/>
      <c r="H200" s="5"/>
      <c r="I200" s="5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5"/>
      <c r="U200" s="5"/>
      <c r="V200" s="5"/>
      <c r="W200" s="5"/>
      <c r="X200" s="5"/>
      <c r="Y200" s="5"/>
      <c r="Z200" s="5"/>
      <c r="AA200" s="5"/>
      <c r="AB200" s="5"/>
      <c r="AC200" s="80"/>
      <c r="AD200" s="80"/>
      <c r="AE200" s="80"/>
      <c r="AF200" s="80"/>
      <c r="AG200" s="80"/>
      <c r="AH200" s="82"/>
      <c r="AI200" s="72"/>
    </row>
    <row r="201" spans="2:35" s="86" customFormat="1" x14ac:dyDescent="0.35">
      <c r="B201" s="5"/>
      <c r="C201" s="5"/>
      <c r="D201" s="5"/>
      <c r="E201" s="5"/>
      <c r="F201" s="5"/>
      <c r="G201" s="5"/>
      <c r="H201" s="5"/>
      <c r="I201" s="5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5"/>
      <c r="U201" s="5"/>
      <c r="V201" s="5"/>
      <c r="W201" s="5"/>
      <c r="X201" s="84"/>
      <c r="Y201" s="84"/>
      <c r="Z201" s="84"/>
      <c r="AA201" s="84"/>
      <c r="AB201" s="84"/>
      <c r="AC201" s="80"/>
      <c r="AD201" s="80"/>
      <c r="AE201" s="80"/>
      <c r="AF201" s="80"/>
      <c r="AG201" s="80"/>
      <c r="AH201" s="82"/>
      <c r="AI201" s="72"/>
    </row>
    <row r="202" spans="2:35" x14ac:dyDescent="0.35">
      <c r="C202" s="5"/>
      <c r="D202" s="5"/>
      <c r="AI202" s="72"/>
    </row>
    <row r="203" spans="2:35" x14ac:dyDescent="0.35">
      <c r="C203" s="5"/>
      <c r="D203" s="5"/>
      <c r="AH203" s="5"/>
      <c r="AI203" s="72"/>
    </row>
    <row r="204" spans="2:35" x14ac:dyDescent="0.35">
      <c r="C204" s="5"/>
      <c r="D204" s="5"/>
      <c r="AH204" s="5"/>
      <c r="AI204" s="72"/>
    </row>
    <row r="205" spans="2:35" x14ac:dyDescent="0.35">
      <c r="C205" s="5"/>
      <c r="D205" s="5"/>
      <c r="AH205" s="5"/>
      <c r="AI205" s="73"/>
    </row>
    <row r="206" spans="2:35" x14ac:dyDescent="0.35">
      <c r="C206" s="5"/>
      <c r="D206" s="5"/>
      <c r="AH206" s="5"/>
      <c r="AI206" s="72"/>
    </row>
    <row r="207" spans="2:35" x14ac:dyDescent="0.35">
      <c r="C207" s="5"/>
      <c r="D207" s="5"/>
      <c r="AH207" s="5"/>
      <c r="AI207" s="72"/>
    </row>
    <row r="208" spans="2:35" x14ac:dyDescent="0.35">
      <c r="C208" s="5"/>
      <c r="D208" s="5"/>
      <c r="AH208" s="5"/>
      <c r="AI208" s="72"/>
    </row>
    <row r="209" spans="2:35" x14ac:dyDescent="0.35">
      <c r="C209" s="5"/>
      <c r="D209" s="5"/>
      <c r="AH209" s="5"/>
      <c r="AI209" s="72"/>
    </row>
    <row r="210" spans="2:35" s="86" customFormat="1" ht="22.5" customHeight="1" x14ac:dyDescent="0.35">
      <c r="B210" s="5"/>
      <c r="C210" s="5"/>
      <c r="D210" s="5"/>
      <c r="E210" s="5"/>
      <c r="F210" s="5"/>
      <c r="G210" s="5"/>
      <c r="H210" s="5"/>
      <c r="I210" s="5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5"/>
      <c r="U210" s="5"/>
      <c r="V210" s="5"/>
      <c r="W210" s="5"/>
      <c r="X210" s="5"/>
      <c r="Y210" s="5"/>
      <c r="Z210" s="5"/>
      <c r="AA210" s="5"/>
      <c r="AB210" s="5"/>
      <c r="AC210" s="80"/>
      <c r="AD210" s="80"/>
      <c r="AE210" s="80"/>
      <c r="AF210" s="80"/>
      <c r="AG210" s="80"/>
      <c r="AH210" s="5"/>
      <c r="AI210" s="72"/>
    </row>
    <row r="211" spans="2:35" s="86" customFormat="1" x14ac:dyDescent="0.35">
      <c r="B211" s="5"/>
      <c r="C211" s="5"/>
      <c r="D211" s="5"/>
      <c r="E211" s="5"/>
      <c r="F211" s="5"/>
      <c r="G211" s="5"/>
      <c r="H211" s="5"/>
      <c r="I211" s="5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5"/>
      <c r="U211" s="5"/>
      <c r="V211" s="5"/>
      <c r="W211" s="5"/>
      <c r="X211" s="5"/>
      <c r="Y211" s="5"/>
      <c r="Z211" s="5"/>
      <c r="AA211" s="5"/>
      <c r="AB211" s="5"/>
      <c r="AC211" s="80"/>
      <c r="AD211" s="80"/>
      <c r="AE211" s="80"/>
      <c r="AF211" s="80"/>
      <c r="AG211" s="80"/>
      <c r="AH211" s="5"/>
      <c r="AI211" s="73"/>
    </row>
    <row r="212" spans="2:35" s="86" customFormat="1" ht="12.75" customHeight="1" x14ac:dyDescent="0.35">
      <c r="B212" s="5"/>
      <c r="C212" s="5"/>
      <c r="D212" s="5"/>
      <c r="E212" s="5"/>
      <c r="F212" s="5"/>
      <c r="G212" s="5"/>
      <c r="H212" s="5"/>
      <c r="I212" s="5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5"/>
      <c r="U212" s="5"/>
      <c r="V212" s="5"/>
      <c r="W212" s="5"/>
      <c r="X212" s="5"/>
      <c r="Y212" s="5"/>
      <c r="Z212" s="5"/>
      <c r="AA212" s="5"/>
      <c r="AB212" s="5"/>
      <c r="AC212" s="80"/>
      <c r="AD212" s="80"/>
      <c r="AE212" s="80"/>
      <c r="AF212" s="80"/>
      <c r="AG212" s="80"/>
      <c r="AH212" s="5"/>
    </row>
    <row r="213" spans="2:35" x14ac:dyDescent="0.35">
      <c r="C213" s="5"/>
      <c r="D213" s="5"/>
      <c r="AH213" s="5"/>
    </row>
    <row r="214" spans="2:35" x14ac:dyDescent="0.35">
      <c r="C214" s="5"/>
      <c r="D214" s="5"/>
      <c r="AH214" s="5"/>
    </row>
    <row r="215" spans="2:35" x14ac:dyDescent="0.35">
      <c r="C215" s="5"/>
      <c r="D215" s="5"/>
      <c r="AH215" s="5"/>
    </row>
    <row r="216" spans="2:35" x14ac:dyDescent="0.35">
      <c r="C216" s="5"/>
      <c r="D216" s="5"/>
      <c r="AH216" s="5"/>
    </row>
    <row r="217" spans="2:35" x14ac:dyDescent="0.35">
      <c r="C217" s="5"/>
      <c r="D217" s="5"/>
      <c r="AH217" s="5"/>
    </row>
    <row r="218" spans="2:35" x14ac:dyDescent="0.35">
      <c r="C218" s="5"/>
      <c r="D218" s="5"/>
      <c r="AH218" s="5"/>
    </row>
    <row r="219" spans="2:35" x14ac:dyDescent="0.35">
      <c r="C219" s="5"/>
      <c r="D219" s="5"/>
      <c r="AH219" s="5"/>
    </row>
    <row r="220" spans="2:35" x14ac:dyDescent="0.35">
      <c r="C220" s="5"/>
      <c r="D220" s="5"/>
      <c r="AH220" s="5"/>
    </row>
    <row r="221" spans="2:35" x14ac:dyDescent="0.35">
      <c r="C221" s="5"/>
      <c r="D221" s="5"/>
      <c r="AH221" s="5"/>
    </row>
    <row r="222" spans="2:35" x14ac:dyDescent="0.35">
      <c r="C222" s="5"/>
      <c r="D222" s="5"/>
      <c r="AH222" s="5"/>
    </row>
    <row r="223" spans="2:35" x14ac:dyDescent="0.35">
      <c r="C223" s="5"/>
      <c r="D223" s="5"/>
      <c r="AH223" s="5"/>
    </row>
    <row r="224" spans="2:35" x14ac:dyDescent="0.35">
      <c r="C224" s="5"/>
      <c r="D224" s="5"/>
      <c r="AH224" s="5"/>
    </row>
    <row r="225" spans="10:33" s="5" customFormat="1" x14ac:dyDescent="0.35"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AC225" s="80"/>
      <c r="AD225" s="80"/>
      <c r="AE225" s="80"/>
      <c r="AF225" s="80"/>
      <c r="AG225" s="80"/>
    </row>
    <row r="226" spans="10:33" s="5" customFormat="1" x14ac:dyDescent="0.35"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AC226" s="80"/>
      <c r="AD226" s="80"/>
      <c r="AE226" s="80"/>
      <c r="AF226" s="80"/>
      <c r="AG226" s="80"/>
    </row>
    <row r="227" spans="10:33" s="5" customFormat="1" x14ac:dyDescent="0.35"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AC227" s="80"/>
      <c r="AD227" s="80"/>
      <c r="AE227" s="80"/>
      <c r="AF227" s="80"/>
      <c r="AG227" s="80"/>
    </row>
    <row r="228" spans="10:33" s="5" customFormat="1" x14ac:dyDescent="0.35"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AC228" s="80"/>
      <c r="AD228" s="80"/>
      <c r="AE228" s="80"/>
      <c r="AF228" s="80"/>
      <c r="AG228" s="80"/>
    </row>
    <row r="229" spans="10:33" s="5" customFormat="1" x14ac:dyDescent="0.35"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AC229" s="80"/>
      <c r="AD229" s="80"/>
      <c r="AE229" s="80"/>
      <c r="AF229" s="80"/>
      <c r="AG229" s="80"/>
    </row>
    <row r="230" spans="10:33" s="5" customFormat="1" x14ac:dyDescent="0.35"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AC230" s="80"/>
      <c r="AD230" s="80"/>
      <c r="AE230" s="80"/>
      <c r="AF230" s="80"/>
      <c r="AG230" s="80"/>
    </row>
    <row r="231" spans="10:33" s="5" customFormat="1" x14ac:dyDescent="0.35"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AC231" s="80"/>
      <c r="AD231" s="80"/>
      <c r="AE231" s="80"/>
      <c r="AF231" s="80"/>
      <c r="AG231" s="80"/>
    </row>
    <row r="232" spans="10:33" s="5" customFormat="1" x14ac:dyDescent="0.35"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AC232" s="80"/>
      <c r="AD232" s="80"/>
      <c r="AE232" s="80"/>
      <c r="AF232" s="80"/>
      <c r="AG232" s="80"/>
    </row>
    <row r="233" spans="10:33" s="5" customFormat="1" x14ac:dyDescent="0.35"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AC233" s="80"/>
      <c r="AD233" s="80"/>
      <c r="AE233" s="80"/>
      <c r="AF233" s="80"/>
      <c r="AG233" s="80"/>
    </row>
    <row r="234" spans="10:33" s="5" customFormat="1" x14ac:dyDescent="0.35"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AC234" s="80"/>
      <c r="AD234" s="80"/>
      <c r="AE234" s="80"/>
      <c r="AF234" s="80"/>
      <c r="AG234" s="80"/>
    </row>
    <row r="235" spans="10:33" s="5" customFormat="1" x14ac:dyDescent="0.35"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AC235" s="80"/>
      <c r="AD235" s="80"/>
      <c r="AE235" s="80"/>
      <c r="AF235" s="80"/>
      <c r="AG235" s="80"/>
    </row>
    <row r="236" spans="10:33" s="5" customFormat="1" x14ac:dyDescent="0.35"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AC236" s="80"/>
      <c r="AD236" s="80"/>
      <c r="AE236" s="80"/>
      <c r="AF236" s="80"/>
      <c r="AG236" s="80"/>
    </row>
    <row r="237" spans="10:33" s="5" customFormat="1" x14ac:dyDescent="0.35"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AC237" s="80"/>
      <c r="AD237" s="80"/>
      <c r="AE237" s="80"/>
      <c r="AF237" s="80"/>
      <c r="AG237" s="80"/>
    </row>
    <row r="238" spans="10:33" s="5" customFormat="1" x14ac:dyDescent="0.35"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AC238" s="80"/>
      <c r="AD238" s="80"/>
      <c r="AE238" s="80"/>
      <c r="AF238" s="80"/>
      <c r="AG238" s="80"/>
    </row>
    <row r="239" spans="10:33" s="5" customFormat="1" x14ac:dyDescent="0.35"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AC239" s="80"/>
      <c r="AD239" s="80"/>
      <c r="AE239" s="80"/>
      <c r="AF239" s="80"/>
      <c r="AG239" s="80"/>
    </row>
    <row r="240" spans="10:33" s="5" customFormat="1" x14ac:dyDescent="0.35"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AC240" s="80"/>
      <c r="AD240" s="80"/>
      <c r="AE240" s="80"/>
      <c r="AF240" s="80"/>
      <c r="AG240" s="80"/>
    </row>
    <row r="241" spans="10:33" s="5" customFormat="1" x14ac:dyDescent="0.35"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AC241" s="80"/>
      <c r="AD241" s="80"/>
      <c r="AE241" s="80"/>
      <c r="AF241" s="80"/>
      <c r="AG241" s="80"/>
    </row>
    <row r="242" spans="10:33" s="5" customFormat="1" x14ac:dyDescent="0.35"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AC242" s="80"/>
      <c r="AD242" s="80"/>
      <c r="AE242" s="80"/>
      <c r="AF242" s="80"/>
      <c r="AG242" s="80"/>
    </row>
    <row r="243" spans="10:33" s="5" customFormat="1" x14ac:dyDescent="0.35"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AC243" s="80"/>
      <c r="AD243" s="80"/>
      <c r="AE243" s="80"/>
      <c r="AF243" s="80"/>
      <c r="AG243" s="80"/>
    </row>
    <row r="244" spans="10:33" s="5" customFormat="1" x14ac:dyDescent="0.35"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AC244" s="80"/>
      <c r="AD244" s="80"/>
      <c r="AE244" s="80"/>
      <c r="AF244" s="80"/>
      <c r="AG244" s="80"/>
    </row>
  </sheetData>
  <mergeCells count="7">
    <mergeCell ref="B189:AH189"/>
    <mergeCell ref="T4:AB4"/>
    <mergeCell ref="T6:AB6"/>
    <mergeCell ref="B2:AH2"/>
    <mergeCell ref="B3:AH3"/>
    <mergeCell ref="E4:R4"/>
    <mergeCell ref="E6:R6"/>
  </mergeCells>
  <pageMargins left="0.19685039370078741" right="0.19685039370078741" top="0.19685039370078741" bottom="0.19685039370078741" header="0.31496062992125984" footer="0.31496062992125984"/>
  <pageSetup paperSize="9" scale="57" fitToHeight="3" orientation="portrait" r:id="rId1"/>
  <headerFooter>
    <oddHeader>Página &amp;P de &amp;F</oddHeader>
    <oddFooter>&amp;L_x000D_&amp;1#&amp;"Calibri"&amp;10&amp;K000000 Sensitivity: C2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93c8a2-7a3e-4d46-98b0-238345b878c8" xsi:nil="true"/>
    <lcf76f155ced4ddcb4097134ff3c332f xmlns="40c2a0fd-5313-4151-840a-a978290a605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2BD347C3BE934F81DF9A8D015F81A8" ma:contentTypeVersion="13" ma:contentTypeDescription="Create a new document." ma:contentTypeScope="" ma:versionID="3753b9f2d60b754c4a3be87b72597ba1">
  <xsd:schema xmlns:xsd="http://www.w3.org/2001/XMLSchema" xmlns:xs="http://www.w3.org/2001/XMLSchema" xmlns:p="http://schemas.microsoft.com/office/2006/metadata/properties" xmlns:ns2="40c2a0fd-5313-4151-840a-a978290a6053" xmlns:ns3="5d93c8a2-7a3e-4d46-98b0-238345b878c8" targetNamespace="http://schemas.microsoft.com/office/2006/metadata/properties" ma:root="true" ma:fieldsID="949ffe393f2f127cfdfaa96c269bc727" ns2:_="" ns3:_="">
    <xsd:import namespace="40c2a0fd-5313-4151-840a-a978290a6053"/>
    <xsd:import namespace="5d93c8a2-7a3e-4d46-98b0-238345b878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c2a0fd-5313-4151-840a-a978290a60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c0117ba-707e-4a6c-8197-c9ba28c7b0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3c8a2-7a3e-4d46-98b0-238345b878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222bdd4-5fa3-4c00-92af-ee3ed544233a}" ma:internalName="TaxCatchAll" ma:showField="CatchAllData" ma:web="5d93c8a2-7a3e-4d46-98b0-238345b87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A r r a y O f S h e e t   x m l n s = " u r n : s c h e m a s - m i c r o s o f t - c o m . S i x F i n a n c i a l . F i n X L " / > 
</file>

<file path=customXml/itemProps1.xml><?xml version="1.0" encoding="utf-8"?>
<ds:datastoreItem xmlns:ds="http://schemas.openxmlformats.org/officeDocument/2006/customXml" ds:itemID="{4F8960B0-B2F7-4C38-AC5C-004B34028C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FDC1FD-FAAD-4286-9998-3896F4BD08D1}">
  <ds:schemaRefs>
    <ds:schemaRef ds:uri="http://schemas.microsoft.com/office/2006/metadata/properties"/>
    <ds:schemaRef ds:uri="http://schemas.microsoft.com/office/infopath/2007/PartnerControls"/>
    <ds:schemaRef ds:uri="5d93c8a2-7a3e-4d46-98b0-238345b878c8"/>
    <ds:schemaRef ds:uri="40c2a0fd-5313-4151-840a-a978290a6053"/>
  </ds:schemaRefs>
</ds:datastoreItem>
</file>

<file path=customXml/itemProps3.xml><?xml version="1.0" encoding="utf-8"?>
<ds:datastoreItem xmlns:ds="http://schemas.openxmlformats.org/officeDocument/2006/customXml" ds:itemID="{648B3E3A-A213-46DC-BBC4-9703E49A88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c2a0fd-5313-4151-840a-a978290a6053"/>
    <ds:schemaRef ds:uri="5d93c8a2-7a3e-4d46-98b0-238345b87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8AB2ABD-E7A4-415A-A423-68D83A4D7F3C}">
  <ds:schemaRefs>
    <ds:schemaRef ds:uri="urn:schemas-microsoft-com.SixFinancial.FinX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TABLA 11-03 (Rdo evolución) TOT</vt:lpstr>
      <vt:lpstr>'TABLA 11-03 (Rdo evolución) TOT'!Área_de_impresión</vt:lpstr>
      <vt:lpstr>'TABLA 11-03 (Rdo evolución) TOT'!OLE_LINK1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María Rivero Pérez</dc:creator>
  <cp:lastModifiedBy>Longobardo Simone, Mariana</cp:lastModifiedBy>
  <cp:lastPrinted>2018-03-15T17:27:00Z</cp:lastPrinted>
  <dcterms:created xsi:type="dcterms:W3CDTF">2008-08-20T09:39:54Z</dcterms:created>
  <dcterms:modified xsi:type="dcterms:W3CDTF">2025-09-15T16:39:43Z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a392645-0898-4cb6-8510-0d4056f5047b_Enabled">
    <vt:lpwstr>true</vt:lpwstr>
  </property>
  <property fmtid="{D5CDD505-2E9C-101B-9397-08002B2CF9AE}" pid="3" name="MSIP_Label_4a392645-0898-4cb6-8510-0d4056f5047b_SetDate">
    <vt:lpwstr>2022-10-31T12:24:08Z</vt:lpwstr>
  </property>
  <property fmtid="{D5CDD505-2E9C-101B-9397-08002B2CF9AE}" pid="4" name="MSIP_Label_4a392645-0898-4cb6-8510-0d4056f5047b_Method">
    <vt:lpwstr>Standard</vt:lpwstr>
  </property>
  <property fmtid="{D5CDD505-2E9C-101B-9397-08002B2CF9AE}" pid="5" name="MSIP_Label_4a392645-0898-4cb6-8510-0d4056f5047b_Name">
    <vt:lpwstr>C2 Internal</vt:lpwstr>
  </property>
  <property fmtid="{D5CDD505-2E9C-101B-9397-08002B2CF9AE}" pid="6" name="MSIP_Label_4a392645-0898-4cb6-8510-0d4056f5047b_SiteId">
    <vt:lpwstr>faac5f16-6c6a-4379-bf59-205b22f007ec</vt:lpwstr>
  </property>
  <property fmtid="{D5CDD505-2E9C-101B-9397-08002B2CF9AE}" pid="7" name="MSIP_Label_4a392645-0898-4cb6-8510-0d4056f5047b_ActionId">
    <vt:lpwstr>472b7437-74f3-4998-8d0c-c1b80b10983b</vt:lpwstr>
  </property>
  <property fmtid="{D5CDD505-2E9C-101B-9397-08002B2CF9AE}" pid="8" name="MSIP_Label_4a392645-0898-4cb6-8510-0d4056f5047b_ContentBits">
    <vt:lpwstr>2</vt:lpwstr>
  </property>
  <property fmtid="{D5CDD505-2E9C-101B-9397-08002B2CF9AE}" pid="9" name="MSIP_Label_4da52270-6ed3-4abe-ba7c-b9255dadcdf9_Enabled">
    <vt:lpwstr>true</vt:lpwstr>
  </property>
  <property fmtid="{D5CDD505-2E9C-101B-9397-08002B2CF9AE}" pid="10" name="MSIP_Label_4da52270-6ed3-4abe-ba7c-b9255dadcdf9_SetDate">
    <vt:lpwstr>2024-04-24T15:06:16Z</vt:lpwstr>
  </property>
  <property fmtid="{D5CDD505-2E9C-101B-9397-08002B2CF9AE}" pid="11" name="MSIP_Label_4da52270-6ed3-4abe-ba7c-b9255dadcdf9_Method">
    <vt:lpwstr>Standard</vt:lpwstr>
  </property>
  <property fmtid="{D5CDD505-2E9C-101B-9397-08002B2CF9AE}" pid="12" name="MSIP_Label_4da52270-6ed3-4abe-ba7c-b9255dadcdf9_Name">
    <vt:lpwstr>4da52270-6ed3-4abe-ba7c-b9255dadcdf9</vt:lpwstr>
  </property>
  <property fmtid="{D5CDD505-2E9C-101B-9397-08002B2CF9AE}" pid="13" name="MSIP_Label_4da52270-6ed3-4abe-ba7c-b9255dadcdf9_SiteId">
    <vt:lpwstr>46e04f2b-093e-4ad0-a99f-0331aa506e12</vt:lpwstr>
  </property>
  <property fmtid="{D5CDD505-2E9C-101B-9397-08002B2CF9AE}" pid="14" name="MSIP_Label_4da52270-6ed3-4abe-ba7c-b9255dadcdf9_ActionId">
    <vt:lpwstr>1ebfcf51-b93a-4666-b6cd-f4b079f54d3c</vt:lpwstr>
  </property>
  <property fmtid="{D5CDD505-2E9C-101B-9397-08002B2CF9AE}" pid="15" name="MSIP_Label_4da52270-6ed3-4abe-ba7c-b9255dadcdf9_ContentBits">
    <vt:lpwstr>2</vt:lpwstr>
  </property>
  <property fmtid="{D5CDD505-2E9C-101B-9397-08002B2CF9AE}" pid="16" name="ContentTypeId">
    <vt:lpwstr>0x010100E62BD347C3BE934F81DF9A8D015F81A8</vt:lpwstr>
  </property>
  <property fmtid="{D5CDD505-2E9C-101B-9397-08002B2CF9AE}" pid="17" name="MediaServiceImageTags">
    <vt:lpwstr/>
  </property>
</Properties>
</file>